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gm365-my.sharepoint.com/personal/istiarto_365_ugm_ac_id/Documents/Python Projects/myProject/"/>
    </mc:Choice>
  </mc:AlternateContent>
  <xr:revisionPtr revIDLastSave="185" documentId="8_{6C8AAB68-A6D7-4693-BB37-0A6F37E92834}" xr6:coauthVersionLast="47" xr6:coauthVersionMax="47" xr10:uidLastSave="{EC3C9604-55FC-4156-BE1B-4F4F801D09FF}"/>
  <bookViews>
    <workbookView xWindow="9595" yWindow="-5" windowWidth="9610" windowHeight="10810" xr2:uid="{740F5EE2-EA05-4E5A-AFED-387CB447F15F}"/>
  </bookViews>
  <sheets>
    <sheet name="5 variabel" sheetId="1" r:id="rId1"/>
    <sheet name="5 variabel (reg)" sheetId="2" r:id="rId2"/>
  </sheets>
  <externalReferences>
    <externalReference r:id="rId3"/>
  </externalReferences>
  <definedNames>
    <definedName name="adelapan">[1]Regresi!$R$32</definedName>
    <definedName name="adua">'5 variabel (reg)'!$J$28</definedName>
    <definedName name="aempat">'5 variabel (reg)'!$J$30</definedName>
    <definedName name="aenam">[1]Regresi!$R$30</definedName>
    <definedName name="alima">'5 variabel (reg)'!$J$31</definedName>
    <definedName name="anol">'5 variabel (reg)'!$J$26</definedName>
    <definedName name="asatu">'5 variabel (reg)'!$J$27</definedName>
    <definedName name="atiga">'5 variabel (reg)'!$J$29</definedName>
    <definedName name="atujuh">[1]Regresi!$R$31</definedName>
    <definedName name="beta1">#REF!</definedName>
    <definedName name="beta2">#REF!</definedName>
    <definedName name="beta3">#REF!</definedName>
    <definedName name="beta4">#REF!</definedName>
    <definedName name="beta5">#REF!</definedName>
    <definedName name="beta6">#REF!</definedName>
    <definedName name="beta7">#REF!</definedName>
    <definedName name="beta8">#REF!</definedName>
    <definedName name="beta9">#REF!</definedName>
    <definedName name="lambda">'5 variabel (reg)'!$B$33</definedName>
    <definedName name="matriks_Y">[1]Regresi!$M$22:$M$34</definedName>
    <definedName name="matriks_Z">[1]Regresi!$B$22:$J$34</definedName>
    <definedName name="ROrerata">[1]Regresi!$B$20</definedName>
    <definedName name="yrerata">'5 variabel (reg)'!$F$17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" i="2" l="1"/>
  <c r="AD14" i="2"/>
  <c r="AD13" i="2"/>
  <c r="AD12" i="2"/>
  <c r="AD11" i="2"/>
  <c r="AD10" i="2"/>
  <c r="AD9" i="2"/>
  <c r="AD8" i="2"/>
  <c r="AD7" i="2"/>
  <c r="AD6" i="2"/>
  <c r="AD5" i="2"/>
  <c r="AD4" i="2"/>
  <c r="AD3" i="2"/>
  <c r="AE3" i="2"/>
  <c r="AF3" i="2"/>
  <c r="AE4" i="2"/>
  <c r="AF4" i="2"/>
  <c r="AE5" i="2"/>
  <c r="AF5" i="2"/>
  <c r="AE6" i="2"/>
  <c r="AF6" i="2"/>
  <c r="AE7" i="2"/>
  <c r="AF7" i="2"/>
  <c r="AE8" i="2"/>
  <c r="AF8" i="2"/>
  <c r="AE9" i="2"/>
  <c r="AF9" i="2"/>
  <c r="AE10" i="2"/>
  <c r="AF10" i="2"/>
  <c r="AE11" i="2"/>
  <c r="AF11" i="2"/>
  <c r="AE12" i="2"/>
  <c r="AF12" i="2"/>
  <c r="AE13" i="2"/>
  <c r="AF13" i="2"/>
  <c r="AE14" i="2"/>
  <c r="AF14" i="2"/>
  <c r="AE15" i="2"/>
  <c r="AF15" i="2"/>
  <c r="AE16" i="2"/>
  <c r="AF16" i="2"/>
  <c r="AE17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C4" i="2"/>
  <c r="AB4" i="2"/>
  <c r="AC3" i="2"/>
  <c r="AB3" i="2"/>
  <c r="M43" i="2" a="1"/>
  <c r="M43" i="2"/>
  <c r="M44" i="2"/>
  <c r="M45" i="2"/>
  <c r="M46" i="2"/>
  <c r="M47" i="2"/>
  <c r="M37" i="2" a="1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M31" i="2" a="1"/>
  <c r="M31" i="2"/>
  <c r="N31" i="2"/>
  <c r="O31" i="2"/>
  <c r="P31" i="2"/>
  <c r="Q31" i="2"/>
  <c r="M32" i="2"/>
  <c r="N32" i="2"/>
  <c r="O32" i="2"/>
  <c r="P32" i="2"/>
  <c r="Q32" i="2"/>
  <c r="M33" i="2"/>
  <c r="N33" i="2"/>
  <c r="O33" i="2"/>
  <c r="P33" i="2"/>
  <c r="Q33" i="2"/>
  <c r="M34" i="2"/>
  <c r="N34" i="2"/>
  <c r="O34" i="2"/>
  <c r="P34" i="2"/>
  <c r="Q34" i="2"/>
  <c r="M35" i="2"/>
  <c r="N35" i="2"/>
  <c r="O35" i="2"/>
  <c r="P35" i="2"/>
  <c r="Q35" i="2"/>
  <c r="M25" i="2" a="1"/>
  <c r="M25" i="2"/>
  <c r="N25" i="2"/>
  <c r="O25" i="2"/>
  <c r="P25" i="2"/>
  <c r="Q25" i="2"/>
  <c r="M26" i="2"/>
  <c r="N26" i="2"/>
  <c r="O26" i="2"/>
  <c r="P26" i="2"/>
  <c r="Q26" i="2"/>
  <c r="M27" i="2"/>
  <c r="N27" i="2"/>
  <c r="O27" i="2"/>
  <c r="P27" i="2"/>
  <c r="Q27" i="2"/>
  <c r="M28" i="2"/>
  <c r="N28" i="2"/>
  <c r="O28" i="2"/>
  <c r="P28" i="2"/>
  <c r="Q28" i="2"/>
  <c r="M29" i="2"/>
  <c r="N29" i="2"/>
  <c r="O29" i="2"/>
  <c r="P29" i="2"/>
  <c r="Q29" i="2"/>
  <c r="M19" i="2" a="1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36" i="2"/>
  <c r="J26" i="2" a="1"/>
  <c r="J26" i="2"/>
  <c r="J27" i="2"/>
  <c r="J28" i="2"/>
  <c r="J29" i="2"/>
  <c r="J30" i="2"/>
  <c r="J31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J24" i="2"/>
  <c r="J23" i="2"/>
  <c r="J22" i="2"/>
  <c r="J21" i="2"/>
  <c r="J20" i="2"/>
  <c r="J19" i="2"/>
  <c r="F24" i="2"/>
  <c r="E24" i="2"/>
  <c r="D24" i="2"/>
  <c r="C24" i="2"/>
  <c r="G24" i="2"/>
  <c r="G23" i="2"/>
  <c r="G22" i="2"/>
  <c r="G21" i="2"/>
  <c r="G20" i="2"/>
  <c r="B24" i="2"/>
  <c r="E16" i="2"/>
  <c r="G19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16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16" i="2"/>
  <c r="F17" i="2"/>
  <c r="AC16" i="2"/>
  <c r="Y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F23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F22" i="2"/>
  <c r="E23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E22" i="2"/>
  <c r="D23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E21" i="2"/>
  <c r="D2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F21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D2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F20" i="2"/>
  <c r="C23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E20" i="2"/>
  <c r="C2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D20" i="2"/>
  <c r="C21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C20" i="2"/>
  <c r="D16" i="2"/>
  <c r="F19" i="2"/>
  <c r="B23" i="2"/>
  <c r="C16" i="2"/>
  <c r="E19" i="2"/>
  <c r="B22" i="2"/>
  <c r="B16" i="2"/>
  <c r="D19" i="2"/>
  <c r="B21" i="2"/>
  <c r="A16" i="2"/>
  <c r="C19" i="2"/>
  <c r="B20" i="2"/>
  <c r="F16" i="2"/>
  <c r="B19" i="2"/>
  <c r="AB16" i="2"/>
  <c r="AB17" i="2"/>
</calcChain>
</file>

<file path=xl/sharedStrings.xml><?xml version="1.0" encoding="utf-8"?>
<sst xmlns="http://schemas.openxmlformats.org/spreadsheetml/2006/main" count="84" uniqueCount="51">
  <si>
    <t>Prec</t>
  </si>
  <si>
    <t>A</t>
  </si>
  <si>
    <t>S</t>
  </si>
  <si>
    <t>L</t>
  </si>
  <si>
    <t>P</t>
  </si>
  <si>
    <t>RO</t>
  </si>
  <si>
    <t>R</t>
  </si>
  <si>
    <t>PP</t>
  </si>
  <si>
    <t>PA</t>
  </si>
  <si>
    <t>PS</t>
  </si>
  <si>
    <t>PL</t>
  </si>
  <si>
    <t>PR</t>
  </si>
  <si>
    <t>AS</t>
  </si>
  <si>
    <t>AA</t>
  </si>
  <si>
    <t>AL</t>
  </si>
  <si>
    <t>SS</t>
  </si>
  <si>
    <t>SL</t>
  </si>
  <si>
    <t>LL</t>
  </si>
  <si>
    <t>AR</t>
  </si>
  <si>
    <t>SR</t>
  </si>
  <si>
    <t>LR</t>
  </si>
  <si>
    <t>n</t>
  </si>
  <si>
    <t>a0</t>
  </si>
  <si>
    <t>a1</t>
  </si>
  <si>
    <t>a2</t>
  </si>
  <si>
    <t>a3</t>
  </si>
  <si>
    <t>a4</t>
  </si>
  <si>
    <t>=</t>
  </si>
  <si>
    <t>(Y-Yrer)^2</t>
  </si>
  <si>
    <t>yreg</t>
  </si>
  <si>
    <t>(y-yreg)^2</t>
  </si>
  <si>
    <t>yrerata =</t>
  </si>
  <si>
    <t>r2 =</t>
  </si>
  <si>
    <t>Table 10.2 Data from Haan and Read (1970), diambil 5 variabel</t>
  </si>
  <si>
    <r>
      <t>d</t>
    </r>
    <r>
      <rPr>
        <vertAlign val="subscript"/>
        <sz val="11"/>
        <color theme="1"/>
        <rFont val="Aptos Narrow"/>
        <family val="2"/>
        <scheme val="minor"/>
      </rPr>
      <t>i</t>
    </r>
  </si>
  <si>
    <t>PD</t>
  </si>
  <si>
    <t>AD</t>
  </si>
  <si>
    <t>SD</t>
  </si>
  <si>
    <t>LD</t>
  </si>
  <si>
    <t>D</t>
  </si>
  <si>
    <t>DD</t>
  </si>
  <si>
    <t>DR</t>
  </si>
  <si>
    <t>a5</t>
  </si>
  <si>
    <t>iter</t>
  </si>
  <si>
    <t>lambda =</t>
  </si>
  <si>
    <t>error</t>
  </si>
  <si>
    <r>
      <t>[Z]</t>
    </r>
    <r>
      <rPr>
        <b/>
        <vertAlign val="superscript"/>
        <sz val="11"/>
        <color theme="1"/>
        <rFont val="Aptos Narrow"/>
        <family val="2"/>
        <scheme val="minor"/>
      </rPr>
      <t>T</t>
    </r>
  </si>
  <si>
    <r>
      <t>[Z]</t>
    </r>
    <r>
      <rPr>
        <b/>
        <vertAlign val="super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>[Z]</t>
    </r>
  </si>
  <si>
    <r>
      <t>[[Z]</t>
    </r>
    <r>
      <rPr>
        <b/>
        <vertAlign val="super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>[Z]]</t>
    </r>
    <r>
      <rPr>
        <b/>
        <vertAlign val="superscript"/>
        <sz val="11"/>
        <color theme="1"/>
        <rFont val="Aptos Narrow"/>
        <family val="2"/>
        <scheme val="minor"/>
      </rPr>
      <t>-1</t>
    </r>
  </si>
  <si>
    <r>
      <t>[[Z]</t>
    </r>
    <r>
      <rPr>
        <b/>
        <vertAlign val="superscript"/>
        <sz val="11"/>
        <color theme="1"/>
        <rFont val="Aptos Narrow"/>
        <family val="2"/>
        <scheme val="minor"/>
      </rPr>
      <t>T</t>
    </r>
    <r>
      <rPr>
        <b/>
        <sz val="11"/>
        <color theme="1"/>
        <rFont val="Aptos Narrow"/>
        <family val="2"/>
        <scheme val="minor"/>
      </rPr>
      <t>[Z]]</t>
    </r>
    <r>
      <rPr>
        <b/>
        <vertAlign val="superscript"/>
        <sz val="11"/>
        <color theme="1"/>
        <rFont val="Aptos Narrow"/>
        <family val="2"/>
        <scheme val="minor"/>
      </rPr>
      <t>-1</t>
    </r>
    <r>
      <rPr>
        <b/>
        <sz val="11"/>
        <color theme="1"/>
        <rFont val="Aptos Narrow"/>
        <family val="2"/>
        <scheme val="minor"/>
      </rPr>
      <t>[Z]</t>
    </r>
    <r>
      <rPr>
        <b/>
        <vertAlign val="superscript"/>
        <sz val="11"/>
        <color theme="1"/>
        <rFont val="Aptos Narrow"/>
        <family val="2"/>
        <scheme val="minor"/>
      </rPr>
      <t>T</t>
    </r>
  </si>
  <si>
    <t>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</si>
</sst>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5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theme="7"/>
      <name val="Aptos Narrow"/>
      <family val="2"/>
      <scheme val="minor"/>
    </font>
    <font>
      <sz val="11"/>
      <color theme="4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537308</xdr:colOff>
      <xdr:row>1</xdr:row>
      <xdr:rowOff>48846</xdr:rowOff>
    </xdr:from>
    <xdr:to>
      <xdr:col>16</xdr:col>
      <xdr:colOff>441551</xdr:colOff>
      <xdr:row>15</xdr:row>
      <xdr:rowOff>116678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C368C-B669-4087-AD0F-7A04814E4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539" y="236904"/>
          <a:ext cx="4788858" cy="2725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gm365-my.sharepoint.com/personal/istiarto_365_ugm_ac_id/Documents/Bahan%20Kuliah/S2%20Statistika%20Teknik/Example%20102%20Multiple%20Regression.xlsx" TargetMode="External"/><Relationship Id="rId1" Type="http://schemas.openxmlformats.org/officeDocument/2006/relationships/externalLinkPath" Target="/personal/istiarto_365_ugm_ac_id/Documents/Bahan%20Kuliah/S2%20Statistika%20Teknik/Example%20102%20Multiple%20Regr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0.2"/>
      <sheetName val="Regresi"/>
    </sheetNames>
    <sheetDataSet>
      <sheetData sheetId="0"/>
      <sheetData sheetId="1">
        <row r="20">
          <cell r="B20">
            <v>16.553846153846152</v>
          </cell>
        </row>
        <row r="22">
          <cell r="B22">
            <v>44.37</v>
          </cell>
          <cell r="C22">
            <v>2.21</v>
          </cell>
          <cell r="D22">
            <v>50</v>
          </cell>
          <cell r="E22">
            <v>2.38</v>
          </cell>
          <cell r="F22">
            <v>7.93</v>
          </cell>
          <cell r="G22">
            <v>0.91</v>
          </cell>
          <cell r="H22">
            <v>0.38</v>
          </cell>
          <cell r="I22">
            <v>1.36</v>
          </cell>
          <cell r="J22">
            <v>332</v>
          </cell>
          <cell r="M22">
            <v>17.38</v>
          </cell>
        </row>
        <row r="23">
          <cell r="B23">
            <v>44.09</v>
          </cell>
          <cell r="C23">
            <v>2.5299999999999998</v>
          </cell>
          <cell r="D23">
            <v>7</v>
          </cell>
          <cell r="E23">
            <v>2.5499999999999998</v>
          </cell>
          <cell r="F23">
            <v>7.65</v>
          </cell>
          <cell r="G23">
            <v>1.23</v>
          </cell>
          <cell r="H23">
            <v>0.48</v>
          </cell>
          <cell r="I23">
            <v>2.37</v>
          </cell>
          <cell r="J23">
            <v>55</v>
          </cell>
          <cell r="M23">
            <v>14.62</v>
          </cell>
        </row>
        <row r="24">
          <cell r="B24">
            <v>41.25</v>
          </cell>
          <cell r="C24">
            <v>5.63</v>
          </cell>
          <cell r="D24">
            <v>19</v>
          </cell>
          <cell r="E24">
            <v>3.11</v>
          </cell>
          <cell r="F24">
            <v>11.61</v>
          </cell>
          <cell r="G24">
            <v>2.11</v>
          </cell>
          <cell r="H24">
            <v>0.56999999999999995</v>
          </cell>
          <cell r="I24">
            <v>2.31</v>
          </cell>
          <cell r="J24">
            <v>77</v>
          </cell>
          <cell r="M24">
            <v>15.48</v>
          </cell>
        </row>
        <row r="25">
          <cell r="B25">
            <v>45.5</v>
          </cell>
          <cell r="C25">
            <v>1.55</v>
          </cell>
          <cell r="D25">
            <v>6</v>
          </cell>
          <cell r="E25">
            <v>1.84</v>
          </cell>
          <cell r="F25">
            <v>5.31</v>
          </cell>
          <cell r="G25">
            <v>0.94</v>
          </cell>
          <cell r="H25">
            <v>0.49</v>
          </cell>
          <cell r="I25">
            <v>3.87</v>
          </cell>
          <cell r="J25">
            <v>68</v>
          </cell>
          <cell r="M25">
            <v>14.72</v>
          </cell>
        </row>
        <row r="26">
          <cell r="B26">
            <v>46.09</v>
          </cell>
          <cell r="C26">
            <v>5.15</v>
          </cell>
          <cell r="D26">
            <v>16</v>
          </cell>
          <cell r="E26">
            <v>4.1399999999999997</v>
          </cell>
          <cell r="F26">
            <v>11.35</v>
          </cell>
          <cell r="G26">
            <v>1.63</v>
          </cell>
          <cell r="H26">
            <v>0.39</v>
          </cell>
          <cell r="I26">
            <v>3.3</v>
          </cell>
          <cell r="J26">
            <v>68</v>
          </cell>
          <cell r="M26">
            <v>18.37</v>
          </cell>
        </row>
        <row r="27">
          <cell r="B27">
            <v>49.12</v>
          </cell>
          <cell r="C27">
            <v>2.14</v>
          </cell>
          <cell r="D27">
            <v>26</v>
          </cell>
          <cell r="E27">
            <v>1.92</v>
          </cell>
          <cell r="F27">
            <v>5.89</v>
          </cell>
          <cell r="G27">
            <v>1.41</v>
          </cell>
          <cell r="H27">
            <v>0.71</v>
          </cell>
          <cell r="I27">
            <v>1.87</v>
          </cell>
          <cell r="J27">
            <v>230</v>
          </cell>
          <cell r="M27">
            <v>17.010000000000002</v>
          </cell>
        </row>
        <row r="28">
          <cell r="B28">
            <v>44.03</v>
          </cell>
          <cell r="C28">
            <v>5.34</v>
          </cell>
          <cell r="D28">
            <v>7</v>
          </cell>
          <cell r="E28">
            <v>4.7300000000000004</v>
          </cell>
          <cell r="F28">
            <v>12.59</v>
          </cell>
          <cell r="G28">
            <v>1.3</v>
          </cell>
          <cell r="H28">
            <v>0.27</v>
          </cell>
          <cell r="I28">
            <v>0.94</v>
          </cell>
          <cell r="J28">
            <v>44</v>
          </cell>
          <cell r="M28">
            <v>18.2</v>
          </cell>
        </row>
        <row r="29">
          <cell r="B29">
            <v>48.71</v>
          </cell>
          <cell r="C29">
            <v>7.47</v>
          </cell>
          <cell r="D29">
            <v>11</v>
          </cell>
          <cell r="E29">
            <v>4.24</v>
          </cell>
          <cell r="F29">
            <v>12.33</v>
          </cell>
          <cell r="G29">
            <v>2.35</v>
          </cell>
          <cell r="H29">
            <v>0.52</v>
          </cell>
          <cell r="I29">
            <v>1.2</v>
          </cell>
          <cell r="J29">
            <v>72</v>
          </cell>
          <cell r="M29">
            <v>18.95</v>
          </cell>
        </row>
        <row r="30">
          <cell r="B30">
            <v>44.43</v>
          </cell>
          <cell r="C30">
            <v>2.1</v>
          </cell>
          <cell r="D30">
            <v>5</v>
          </cell>
          <cell r="E30">
            <v>2</v>
          </cell>
          <cell r="F30">
            <v>6.81</v>
          </cell>
          <cell r="G30">
            <v>1.19</v>
          </cell>
          <cell r="H30">
            <v>0.53</v>
          </cell>
          <cell r="I30">
            <v>4.76</v>
          </cell>
          <cell r="J30">
            <v>40</v>
          </cell>
          <cell r="M30">
            <v>13.94</v>
          </cell>
          <cell r="R30">
            <v>10.609879621046895</v>
          </cell>
        </row>
        <row r="31">
          <cell r="B31">
            <v>47.72</v>
          </cell>
          <cell r="C31">
            <v>3.89</v>
          </cell>
          <cell r="D31">
            <v>18</v>
          </cell>
          <cell r="E31">
            <v>2.1</v>
          </cell>
          <cell r="F31">
            <v>9.8699999999999992</v>
          </cell>
          <cell r="G31">
            <v>1.65</v>
          </cell>
          <cell r="H31">
            <v>0.6</v>
          </cell>
          <cell r="I31">
            <v>3.08</v>
          </cell>
          <cell r="J31">
            <v>115</v>
          </cell>
          <cell r="M31">
            <v>18.64</v>
          </cell>
          <cell r="R31">
            <v>0.33613644347670268</v>
          </cell>
        </row>
        <row r="32">
          <cell r="B32">
            <v>48.38</v>
          </cell>
          <cell r="C32">
            <v>0.67</v>
          </cell>
          <cell r="D32">
            <v>21</v>
          </cell>
          <cell r="E32">
            <v>1.1499999999999999</v>
          </cell>
          <cell r="F32">
            <v>3.93</v>
          </cell>
          <cell r="G32">
            <v>0.62</v>
          </cell>
          <cell r="H32">
            <v>0.48</v>
          </cell>
          <cell r="I32">
            <v>2.99</v>
          </cell>
          <cell r="J32">
            <v>352</v>
          </cell>
          <cell r="M32">
            <v>17.25</v>
          </cell>
          <cell r="R32">
            <v>1.1745181349476011E-2</v>
          </cell>
        </row>
        <row r="33">
          <cell r="B33">
            <v>49</v>
          </cell>
          <cell r="C33">
            <v>0.85</v>
          </cell>
          <cell r="D33">
            <v>23</v>
          </cell>
          <cell r="E33">
            <v>1.27</v>
          </cell>
          <cell r="F33">
            <v>3.79</v>
          </cell>
          <cell r="G33">
            <v>0.83</v>
          </cell>
          <cell r="H33">
            <v>0.61</v>
          </cell>
          <cell r="I33">
            <v>3.53</v>
          </cell>
          <cell r="J33">
            <v>300</v>
          </cell>
          <cell r="M33">
            <v>17.48</v>
          </cell>
        </row>
        <row r="34">
          <cell r="B34">
            <v>47.03</v>
          </cell>
          <cell r="C34">
            <v>1.72</v>
          </cell>
          <cell r="D34">
            <v>5</v>
          </cell>
          <cell r="E34">
            <v>1.93</v>
          </cell>
          <cell r="F34">
            <v>5.19</v>
          </cell>
          <cell r="G34">
            <v>0.99</v>
          </cell>
          <cell r="H34">
            <v>0.52</v>
          </cell>
          <cell r="I34">
            <v>2.33</v>
          </cell>
          <cell r="J34">
            <v>39</v>
          </cell>
          <cell r="M34">
            <v>13.16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A2AC-AAB4-43A9-B160-827C7AFFDA45}">
  <dimension ref="A1:F15"/>
  <sheetViews>
    <sheetView tabSelected="1" topLeftCell="A10" zoomScale="130" zoomScaleNormal="130" workbookViewId="0">
      <selection activeCell="C6" sqref="C6"/>
    </sheetView>
  </sheetViews>
  <sheetFormatPr defaultRowHeight="14.75" x14ac:dyDescent="0.75"/>
  <cols>
    <col min="1" max="1" width="11.40625" customWidth="1"/>
  </cols>
  <sheetData>
    <row r="1" spans="1:6" x14ac:dyDescent="0.75">
      <c r="A1" t="s">
        <v>33</v>
      </c>
    </row>
    <row r="2" spans="1:6" s="2" customFormat="1" ht="16.75" x14ac:dyDescent="0.75">
      <c r="A2" s="1" t="s">
        <v>0</v>
      </c>
      <c r="B2" s="1" t="s">
        <v>1</v>
      </c>
      <c r="C2" s="1" t="s">
        <v>2</v>
      </c>
      <c r="D2" s="1" t="s">
        <v>3</v>
      </c>
      <c r="E2" s="1" t="s">
        <v>34</v>
      </c>
      <c r="F2" s="1" t="s">
        <v>5</v>
      </c>
    </row>
    <row r="3" spans="1:6" x14ac:dyDescent="0.75">
      <c r="A3" s="3">
        <v>44.37</v>
      </c>
      <c r="B3" s="3">
        <v>2.21</v>
      </c>
      <c r="C3" s="4">
        <v>50</v>
      </c>
      <c r="D3" s="3">
        <v>2.38</v>
      </c>
      <c r="E3" s="3">
        <v>0.91</v>
      </c>
      <c r="F3" s="3">
        <v>17.38</v>
      </c>
    </row>
    <row r="4" spans="1:6" x14ac:dyDescent="0.75">
      <c r="A4" s="3">
        <v>44.09</v>
      </c>
      <c r="B4" s="3">
        <v>2.5299999999999998</v>
      </c>
      <c r="C4" s="4">
        <v>7</v>
      </c>
      <c r="D4" s="3">
        <v>2.5499999999999998</v>
      </c>
      <c r="E4" s="3">
        <v>1.23</v>
      </c>
      <c r="F4" s="3">
        <v>14.62</v>
      </c>
    </row>
    <row r="5" spans="1:6" x14ac:dyDescent="0.75">
      <c r="A5" s="3">
        <v>41.25</v>
      </c>
      <c r="B5" s="3">
        <v>5.63</v>
      </c>
      <c r="C5" s="4">
        <v>19</v>
      </c>
      <c r="D5" s="3">
        <v>3.11</v>
      </c>
      <c r="E5" s="3">
        <v>2.11</v>
      </c>
      <c r="F5" s="3">
        <v>15.48</v>
      </c>
    </row>
    <row r="6" spans="1:6" x14ac:dyDescent="0.75">
      <c r="A6" s="3">
        <v>45.5</v>
      </c>
      <c r="B6" s="3">
        <v>1.55</v>
      </c>
      <c r="C6" s="4">
        <v>6</v>
      </c>
      <c r="D6" s="3">
        <v>1.84</v>
      </c>
      <c r="E6" s="3">
        <v>0.94</v>
      </c>
      <c r="F6" s="3">
        <v>14.72</v>
      </c>
    </row>
    <row r="7" spans="1:6" x14ac:dyDescent="0.75">
      <c r="A7" s="3">
        <v>46.09</v>
      </c>
      <c r="B7" s="3">
        <v>5.15</v>
      </c>
      <c r="C7" s="4">
        <v>16</v>
      </c>
      <c r="D7" s="3">
        <v>4.1399999999999997</v>
      </c>
      <c r="E7" s="3">
        <v>1.63</v>
      </c>
      <c r="F7" s="3">
        <v>18.37</v>
      </c>
    </row>
    <row r="8" spans="1:6" x14ac:dyDescent="0.75">
      <c r="A8" s="3">
        <v>49.12</v>
      </c>
      <c r="B8" s="3">
        <v>2.14</v>
      </c>
      <c r="C8" s="4">
        <v>26</v>
      </c>
      <c r="D8" s="3">
        <v>1.92</v>
      </c>
      <c r="E8" s="3">
        <v>1.41</v>
      </c>
      <c r="F8" s="3">
        <v>17.010000000000002</v>
      </c>
    </row>
    <row r="9" spans="1:6" x14ac:dyDescent="0.75">
      <c r="A9" s="3">
        <v>44.03</v>
      </c>
      <c r="B9" s="3">
        <v>5.34</v>
      </c>
      <c r="C9" s="4">
        <v>7</v>
      </c>
      <c r="D9" s="3">
        <v>4.7300000000000004</v>
      </c>
      <c r="E9" s="3">
        <v>1.3</v>
      </c>
      <c r="F9" s="3">
        <v>18.2</v>
      </c>
    </row>
    <row r="10" spans="1:6" x14ac:dyDescent="0.75">
      <c r="A10" s="3">
        <v>48.71</v>
      </c>
      <c r="B10" s="3">
        <v>7.47</v>
      </c>
      <c r="C10" s="4">
        <v>11</v>
      </c>
      <c r="D10" s="3">
        <v>4.24</v>
      </c>
      <c r="E10" s="3">
        <v>2.35</v>
      </c>
      <c r="F10" s="3">
        <v>18.95</v>
      </c>
    </row>
    <row r="11" spans="1:6" x14ac:dyDescent="0.75">
      <c r="A11" s="3">
        <v>44.43</v>
      </c>
      <c r="B11" s="3">
        <v>2.1</v>
      </c>
      <c r="C11" s="4">
        <v>5</v>
      </c>
      <c r="D11" s="3">
        <v>2</v>
      </c>
      <c r="E11" s="3">
        <v>1.19</v>
      </c>
      <c r="F11" s="3">
        <v>13.94</v>
      </c>
    </row>
    <row r="12" spans="1:6" x14ac:dyDescent="0.75">
      <c r="A12" s="3">
        <v>47.72</v>
      </c>
      <c r="B12" s="3">
        <v>3.89</v>
      </c>
      <c r="C12" s="4">
        <v>18</v>
      </c>
      <c r="D12" s="3">
        <v>2.1</v>
      </c>
      <c r="E12" s="3">
        <v>1.65</v>
      </c>
      <c r="F12" s="3">
        <v>18.64</v>
      </c>
    </row>
    <row r="13" spans="1:6" x14ac:dyDescent="0.75">
      <c r="A13" s="3">
        <v>48.38</v>
      </c>
      <c r="B13" s="3">
        <v>0.67</v>
      </c>
      <c r="C13" s="4">
        <v>21</v>
      </c>
      <c r="D13" s="3">
        <v>1.1499999999999999</v>
      </c>
      <c r="E13" s="3">
        <v>0.62</v>
      </c>
      <c r="F13" s="3">
        <v>17.25</v>
      </c>
    </row>
    <row r="14" spans="1:6" x14ac:dyDescent="0.75">
      <c r="A14" s="3">
        <v>49</v>
      </c>
      <c r="B14" s="3">
        <v>0.85</v>
      </c>
      <c r="C14" s="4">
        <v>23</v>
      </c>
      <c r="D14" s="3">
        <v>1.27</v>
      </c>
      <c r="E14" s="3">
        <v>0.83</v>
      </c>
      <c r="F14" s="3">
        <v>17.48</v>
      </c>
    </row>
    <row r="15" spans="1:6" x14ac:dyDescent="0.75">
      <c r="A15" s="5">
        <v>47.03</v>
      </c>
      <c r="B15" s="5">
        <v>1.72</v>
      </c>
      <c r="C15" s="6">
        <v>5</v>
      </c>
      <c r="D15" s="5">
        <v>1.93</v>
      </c>
      <c r="E15" s="5">
        <v>0.99</v>
      </c>
      <c r="F15" s="5">
        <v>13.16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523A-93F0-420C-8C28-4E74F50E4D67}">
  <dimension ref="A1:AF65"/>
  <sheetViews>
    <sheetView topLeftCell="Y3" zoomScale="85" zoomScaleNormal="85" workbookViewId="0">
      <selection activeCell="AE21" sqref="AE21"/>
    </sheetView>
  </sheetViews>
  <sheetFormatPr defaultRowHeight="14.75" x14ac:dyDescent="0.75"/>
  <cols>
    <col min="1" max="1" width="11.40625" style="4" customWidth="1"/>
    <col min="2" max="7" width="8.7265625" style="4"/>
    <col min="8" max="8" width="8.7265625" style="4" customWidth="1"/>
    <col min="9" max="11" width="8.7265625" style="4"/>
    <col min="12" max="12" width="11.31640625" style="4" customWidth="1"/>
    <col min="13" max="26" width="8.7265625" style="4"/>
    <col min="27" max="28" width="8.7265625" style="4" customWidth="1"/>
    <col min="29" max="16384" width="8.7265625" style="4"/>
  </cols>
  <sheetData>
    <row r="1" spans="1:32" x14ac:dyDescent="0.75">
      <c r="A1" t="s">
        <v>33</v>
      </c>
    </row>
    <row r="2" spans="1:32" s="2" customFormat="1" ht="16.75" x14ac:dyDescent="0.75">
      <c r="A2" s="1" t="s">
        <v>4</v>
      </c>
      <c r="B2" s="1" t="s">
        <v>1</v>
      </c>
      <c r="C2" s="1" t="s">
        <v>2</v>
      </c>
      <c r="D2" s="1" t="s">
        <v>3</v>
      </c>
      <c r="E2" s="1" t="s">
        <v>34</v>
      </c>
      <c r="F2" s="1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35</v>
      </c>
      <c r="L2" s="9" t="s">
        <v>13</v>
      </c>
      <c r="M2" s="9" t="s">
        <v>12</v>
      </c>
      <c r="N2" s="9" t="s">
        <v>14</v>
      </c>
      <c r="O2" s="9" t="s">
        <v>36</v>
      </c>
      <c r="P2" s="10" t="s">
        <v>15</v>
      </c>
      <c r="Q2" s="10" t="s">
        <v>16</v>
      </c>
      <c r="R2" s="10" t="s">
        <v>37</v>
      </c>
      <c r="S2" s="11" t="s">
        <v>17</v>
      </c>
      <c r="T2" s="11" t="s">
        <v>38</v>
      </c>
      <c r="U2" s="11" t="s">
        <v>40</v>
      </c>
      <c r="V2" s="16" t="s">
        <v>11</v>
      </c>
      <c r="W2" s="16" t="s">
        <v>18</v>
      </c>
      <c r="X2" s="16" t="s">
        <v>19</v>
      </c>
      <c r="Y2" s="16" t="s">
        <v>20</v>
      </c>
      <c r="Z2" s="16" t="s">
        <v>41</v>
      </c>
      <c r="AA2" s="2" t="s">
        <v>29</v>
      </c>
      <c r="AB2" s="2" t="s">
        <v>30</v>
      </c>
      <c r="AC2" s="2" t="s">
        <v>28</v>
      </c>
      <c r="AD2" s="21" t="s">
        <v>29</v>
      </c>
      <c r="AE2" s="21" t="s">
        <v>30</v>
      </c>
      <c r="AF2" s="21" t="s">
        <v>28</v>
      </c>
    </row>
    <row r="3" spans="1:32" x14ac:dyDescent="0.75">
      <c r="A3" s="3">
        <v>44.37</v>
      </c>
      <c r="B3" s="3">
        <v>2.21</v>
      </c>
      <c r="C3" s="4">
        <v>50</v>
      </c>
      <c r="D3" s="3">
        <v>2.38</v>
      </c>
      <c r="E3" s="3">
        <v>0.91</v>
      </c>
      <c r="F3" s="3">
        <v>17.38</v>
      </c>
      <c r="G3" s="12">
        <f t="shared" ref="G3:G15" si="0">A3*A3</f>
        <v>1968.6968999999997</v>
      </c>
      <c r="H3" s="12">
        <f t="shared" ref="H3:H15" si="1">A3*B3</f>
        <v>98.057699999999997</v>
      </c>
      <c r="I3" s="12">
        <f t="shared" ref="I3:I15" si="2">A3*C3</f>
        <v>2218.5</v>
      </c>
      <c r="J3" s="12">
        <f t="shared" ref="J3:J15" si="3">A3*D3</f>
        <v>105.60059999999999</v>
      </c>
      <c r="K3" s="12">
        <f>A3*E3</f>
        <v>40.3767</v>
      </c>
      <c r="L3" s="13">
        <f t="shared" ref="L3:L15" si="4">B3*B3</f>
        <v>4.8841000000000001</v>
      </c>
      <c r="M3" s="13">
        <f t="shared" ref="M3:M15" si="5">B3*C3</f>
        <v>110.5</v>
      </c>
      <c r="N3" s="13">
        <f t="shared" ref="N3:N15" si="6">B3*D3</f>
        <v>5.2597999999999994</v>
      </c>
      <c r="O3" s="13">
        <f>B3*E3</f>
        <v>2.0110999999999999</v>
      </c>
      <c r="P3" s="14">
        <f t="shared" ref="P3:P15" si="7">C3*C3</f>
        <v>2500</v>
      </c>
      <c r="Q3" s="14">
        <f t="shared" ref="Q3:Q15" si="8">C3*D3</f>
        <v>119</v>
      </c>
      <c r="R3" s="14">
        <f>C3*E3</f>
        <v>45.5</v>
      </c>
      <c r="S3" s="15">
        <f t="shared" ref="S3:S15" si="9">D3*D3</f>
        <v>5.6643999999999997</v>
      </c>
      <c r="T3" s="15">
        <f>D3*E3</f>
        <v>2.1657999999999999</v>
      </c>
      <c r="U3" s="15">
        <f>E3*E3</f>
        <v>0.82810000000000006</v>
      </c>
      <c r="V3" s="17">
        <f>A3*$F3</f>
        <v>771.15059999999994</v>
      </c>
      <c r="W3" s="17">
        <f>B3*$F3</f>
        <v>38.409799999999997</v>
      </c>
      <c r="X3" s="17">
        <f>C3*$F3</f>
        <v>869</v>
      </c>
      <c r="Y3" s="17">
        <f>D3*$F3</f>
        <v>41.364399999999996</v>
      </c>
      <c r="Z3" s="17">
        <f>E3*$F3</f>
        <v>15.815799999999999</v>
      </c>
      <c r="AA3" s="4">
        <f t="shared" ref="AA3:AA15" si="10">anol+asatu*A3+adua*B3+atiga*C3+aempat*D3+alima*E3</f>
        <v>14.56208220508741</v>
      </c>
      <c r="AB3" s="18">
        <f>($F3-AA3)^2</f>
        <v>7.9406606988850257</v>
      </c>
      <c r="AC3" s="18">
        <f>($F3-yrerata)^2</f>
        <v>0.6825301775147945</v>
      </c>
      <c r="AD3" s="22">
        <f>$M$43*A3+$M$44*B3+$M$45*C3+$M$46*D3+$M$47*E3</f>
        <v>18.298317148300885</v>
      </c>
      <c r="AE3" s="22">
        <f>($F3-AD3)^2</f>
        <v>0.84330638486347198</v>
      </c>
      <c r="AF3" s="22">
        <f>($F3-yrerata)^2</f>
        <v>0.6825301775147945</v>
      </c>
    </row>
    <row r="4" spans="1:32" x14ac:dyDescent="0.75">
      <c r="A4" s="3">
        <v>44.09</v>
      </c>
      <c r="B4" s="3">
        <v>2.5299999999999998</v>
      </c>
      <c r="C4" s="4">
        <v>7</v>
      </c>
      <c r="D4" s="3">
        <v>2.5499999999999998</v>
      </c>
      <c r="E4" s="3">
        <v>1.23</v>
      </c>
      <c r="F4" s="3">
        <v>14.62</v>
      </c>
      <c r="G4" s="12">
        <f t="shared" si="0"/>
        <v>1943.9281000000003</v>
      </c>
      <c r="H4" s="12">
        <f t="shared" si="1"/>
        <v>111.54770000000001</v>
      </c>
      <c r="I4" s="12">
        <f t="shared" si="2"/>
        <v>308.63</v>
      </c>
      <c r="J4" s="12">
        <f t="shared" si="3"/>
        <v>112.4295</v>
      </c>
      <c r="K4" s="12">
        <f t="shared" ref="K4:K15" si="11">A4*E4</f>
        <v>54.230700000000006</v>
      </c>
      <c r="L4" s="13">
        <f t="shared" si="4"/>
        <v>6.4008999999999991</v>
      </c>
      <c r="M4" s="13">
        <f t="shared" si="5"/>
        <v>17.709999999999997</v>
      </c>
      <c r="N4" s="13">
        <f t="shared" si="6"/>
        <v>6.4514999999999993</v>
      </c>
      <c r="O4" s="13">
        <f t="shared" ref="O4:O15" si="12">B4*E4</f>
        <v>3.1118999999999999</v>
      </c>
      <c r="P4" s="14">
        <f t="shared" si="7"/>
        <v>49</v>
      </c>
      <c r="Q4" s="14">
        <f t="shared" si="8"/>
        <v>17.849999999999998</v>
      </c>
      <c r="R4" s="14">
        <f t="shared" ref="R4:R15" si="13">C4*E4</f>
        <v>8.61</v>
      </c>
      <c r="S4" s="15">
        <f t="shared" si="9"/>
        <v>6.5024999999999995</v>
      </c>
      <c r="T4" s="15">
        <f t="shared" ref="T4:T15" si="14">D4*E4</f>
        <v>3.1364999999999998</v>
      </c>
      <c r="U4" s="15">
        <f t="shared" ref="U4:U15" si="15">E4*E4</f>
        <v>1.5128999999999999</v>
      </c>
      <c r="V4" s="17">
        <f t="shared" ref="V4:V15" si="16">A4*$F4</f>
        <v>644.59580000000005</v>
      </c>
      <c r="W4" s="17">
        <f t="shared" ref="W4:W15" si="17">B4*$F4</f>
        <v>36.988599999999998</v>
      </c>
      <c r="X4" s="17">
        <f t="shared" ref="X4:X15" si="18">C4*$F4</f>
        <v>102.33999999999999</v>
      </c>
      <c r="Y4" s="17">
        <f t="shared" ref="Y4:Y15" si="19">D4*$F4</f>
        <v>37.280999999999999</v>
      </c>
      <c r="Z4" s="17">
        <f t="shared" ref="Z4:Z15" si="20">E4*$F4</f>
        <v>17.982599999999998</v>
      </c>
      <c r="AA4" s="4">
        <f t="shared" si="10"/>
        <v>15.026218239225603</v>
      </c>
      <c r="AB4" s="18">
        <f t="shared" ref="AB4:AB15" si="21">($F4-AA4)^2</f>
        <v>0.16501325787954982</v>
      </c>
      <c r="AC4" s="18">
        <f>($F4-yrerata)^2</f>
        <v>3.7397609467455575</v>
      </c>
      <c r="AD4" s="22">
        <f t="shared" ref="AD4:AD15" si="22">$M$43*A4+$M$44*B4+$M$45*C4+$M$46*D4+$M$47*E4</f>
        <v>14.306920565701905</v>
      </c>
      <c r="AE4" s="22">
        <f t="shared" ref="AD4:AE15" si="23">($F4-AD4)^2</f>
        <v>9.8018732180414861E-2</v>
      </c>
      <c r="AF4" s="22">
        <f>($F4-yrerata)^2</f>
        <v>3.7397609467455575</v>
      </c>
    </row>
    <row r="5" spans="1:32" x14ac:dyDescent="0.75">
      <c r="A5" s="3">
        <v>41.25</v>
      </c>
      <c r="B5" s="3">
        <v>5.63</v>
      </c>
      <c r="C5" s="4">
        <v>19</v>
      </c>
      <c r="D5" s="3">
        <v>3.11</v>
      </c>
      <c r="E5" s="3">
        <v>2.11</v>
      </c>
      <c r="F5" s="3">
        <v>15.48</v>
      </c>
      <c r="G5" s="12">
        <f t="shared" si="0"/>
        <v>1701.5625</v>
      </c>
      <c r="H5" s="12">
        <f t="shared" si="1"/>
        <v>232.23749999999998</v>
      </c>
      <c r="I5" s="12">
        <f t="shared" si="2"/>
        <v>783.75</v>
      </c>
      <c r="J5" s="12">
        <f t="shared" si="3"/>
        <v>128.28749999999999</v>
      </c>
      <c r="K5" s="12">
        <f t="shared" si="11"/>
        <v>87.037499999999994</v>
      </c>
      <c r="L5" s="13">
        <f t="shared" si="4"/>
        <v>31.696899999999999</v>
      </c>
      <c r="M5" s="13">
        <f t="shared" si="5"/>
        <v>106.97</v>
      </c>
      <c r="N5" s="13">
        <f t="shared" si="6"/>
        <v>17.5093</v>
      </c>
      <c r="O5" s="13">
        <f t="shared" si="12"/>
        <v>11.879299999999999</v>
      </c>
      <c r="P5" s="14">
        <f t="shared" si="7"/>
        <v>361</v>
      </c>
      <c r="Q5" s="14">
        <f t="shared" si="8"/>
        <v>59.089999999999996</v>
      </c>
      <c r="R5" s="14">
        <f t="shared" si="13"/>
        <v>40.089999999999996</v>
      </c>
      <c r="S5" s="15">
        <f t="shared" si="9"/>
        <v>9.6720999999999986</v>
      </c>
      <c r="T5" s="15">
        <f t="shared" si="14"/>
        <v>6.5620999999999992</v>
      </c>
      <c r="U5" s="15">
        <f t="shared" si="15"/>
        <v>4.4520999999999997</v>
      </c>
      <c r="V5" s="17">
        <f t="shared" si="16"/>
        <v>638.55000000000007</v>
      </c>
      <c r="W5" s="17">
        <f t="shared" si="17"/>
        <v>87.1524</v>
      </c>
      <c r="X5" s="17">
        <f t="shared" si="18"/>
        <v>294.12</v>
      </c>
      <c r="Y5" s="17">
        <f t="shared" si="19"/>
        <v>48.142800000000001</v>
      </c>
      <c r="Z5" s="17">
        <f t="shared" si="20"/>
        <v>32.662799999999997</v>
      </c>
      <c r="AA5" s="4">
        <f t="shared" si="10"/>
        <v>23.773944566291426</v>
      </c>
      <c r="AB5" s="18">
        <f t="shared" si="21"/>
        <v>68.789516468715064</v>
      </c>
      <c r="AC5" s="18">
        <f>($F5-yrerata)^2</f>
        <v>1.1531455621301723</v>
      </c>
      <c r="AD5" s="22">
        <f t="shared" si="22"/>
        <v>15.828211392143039</v>
      </c>
      <c r="AE5" s="22">
        <f t="shared" si="23"/>
        <v>0.12125117361819326</v>
      </c>
      <c r="AF5" s="22">
        <f>($F5-yrerata)^2</f>
        <v>1.1531455621301723</v>
      </c>
    </row>
    <row r="6" spans="1:32" x14ac:dyDescent="0.75">
      <c r="A6" s="3">
        <v>45.5</v>
      </c>
      <c r="B6" s="3">
        <v>1.55</v>
      </c>
      <c r="C6" s="4">
        <v>6</v>
      </c>
      <c r="D6" s="3">
        <v>1.84</v>
      </c>
      <c r="E6" s="3">
        <v>0.94</v>
      </c>
      <c r="F6" s="3">
        <v>14.72</v>
      </c>
      <c r="G6" s="12">
        <f t="shared" si="0"/>
        <v>2070.25</v>
      </c>
      <c r="H6" s="12">
        <f t="shared" si="1"/>
        <v>70.525000000000006</v>
      </c>
      <c r="I6" s="12">
        <f t="shared" si="2"/>
        <v>273</v>
      </c>
      <c r="J6" s="12">
        <f t="shared" si="3"/>
        <v>83.72</v>
      </c>
      <c r="K6" s="12">
        <f t="shared" si="11"/>
        <v>42.769999999999996</v>
      </c>
      <c r="L6" s="13">
        <f t="shared" si="4"/>
        <v>2.4025000000000003</v>
      </c>
      <c r="M6" s="13">
        <f t="shared" si="5"/>
        <v>9.3000000000000007</v>
      </c>
      <c r="N6" s="13">
        <f t="shared" si="6"/>
        <v>2.8520000000000003</v>
      </c>
      <c r="O6" s="13">
        <f t="shared" si="12"/>
        <v>1.4569999999999999</v>
      </c>
      <c r="P6" s="14">
        <f t="shared" si="7"/>
        <v>36</v>
      </c>
      <c r="Q6" s="14">
        <f t="shared" si="8"/>
        <v>11.040000000000001</v>
      </c>
      <c r="R6" s="14">
        <f t="shared" si="13"/>
        <v>5.64</v>
      </c>
      <c r="S6" s="15">
        <f t="shared" si="9"/>
        <v>3.3856000000000002</v>
      </c>
      <c r="T6" s="15">
        <f t="shared" si="14"/>
        <v>1.7296</v>
      </c>
      <c r="U6" s="15">
        <f t="shared" si="15"/>
        <v>0.88359999999999994</v>
      </c>
      <c r="V6" s="17">
        <f t="shared" si="16"/>
        <v>669.76</v>
      </c>
      <c r="W6" s="17">
        <f t="shared" si="17"/>
        <v>22.816000000000003</v>
      </c>
      <c r="X6" s="17">
        <f t="shared" si="18"/>
        <v>88.320000000000007</v>
      </c>
      <c r="Y6" s="17">
        <f t="shared" si="19"/>
        <v>27.084800000000001</v>
      </c>
      <c r="Z6" s="17">
        <f t="shared" si="20"/>
        <v>13.8368</v>
      </c>
      <c r="AA6" s="4">
        <f t="shared" si="10"/>
        <v>14.552423765074636</v>
      </c>
      <c r="AB6" s="18">
        <f t="shared" si="21"/>
        <v>2.8081794511761082E-2</v>
      </c>
      <c r="AC6" s="18">
        <f>($F6-yrerata)^2</f>
        <v>3.3629917159763218</v>
      </c>
      <c r="AD6" s="22">
        <f t="shared" si="22"/>
        <v>14.688685009366743</v>
      </c>
      <c r="AE6" s="22">
        <f t="shared" si="23"/>
        <v>9.8062863836099047E-4</v>
      </c>
      <c r="AF6" s="22">
        <f>($F6-yrerata)^2</f>
        <v>3.3629917159763218</v>
      </c>
    </row>
    <row r="7" spans="1:32" x14ac:dyDescent="0.75">
      <c r="A7" s="3">
        <v>46.09</v>
      </c>
      <c r="B7" s="3">
        <v>5.15</v>
      </c>
      <c r="C7" s="4">
        <v>16</v>
      </c>
      <c r="D7" s="3">
        <v>4.1399999999999997</v>
      </c>
      <c r="E7" s="3">
        <v>1.63</v>
      </c>
      <c r="F7" s="3">
        <v>18.37</v>
      </c>
      <c r="G7" s="12">
        <f t="shared" si="0"/>
        <v>2124.2881000000002</v>
      </c>
      <c r="H7" s="12">
        <f t="shared" si="1"/>
        <v>237.36350000000004</v>
      </c>
      <c r="I7" s="12">
        <f t="shared" si="2"/>
        <v>737.44</v>
      </c>
      <c r="J7" s="12">
        <f t="shared" si="3"/>
        <v>190.8126</v>
      </c>
      <c r="K7" s="12">
        <f t="shared" si="11"/>
        <v>75.1267</v>
      </c>
      <c r="L7" s="13">
        <f t="shared" si="4"/>
        <v>26.522500000000004</v>
      </c>
      <c r="M7" s="13">
        <f t="shared" si="5"/>
        <v>82.4</v>
      </c>
      <c r="N7" s="13">
        <f t="shared" si="6"/>
        <v>21.321000000000002</v>
      </c>
      <c r="O7" s="13">
        <f t="shared" si="12"/>
        <v>8.3945000000000007</v>
      </c>
      <c r="P7" s="14">
        <f t="shared" si="7"/>
        <v>256</v>
      </c>
      <c r="Q7" s="14">
        <f t="shared" si="8"/>
        <v>66.239999999999995</v>
      </c>
      <c r="R7" s="14">
        <f t="shared" si="13"/>
        <v>26.08</v>
      </c>
      <c r="S7" s="15">
        <f t="shared" si="9"/>
        <v>17.139599999999998</v>
      </c>
      <c r="T7" s="15">
        <f t="shared" si="14"/>
        <v>6.7481999999999989</v>
      </c>
      <c r="U7" s="15">
        <f t="shared" si="15"/>
        <v>2.6568999999999998</v>
      </c>
      <c r="V7" s="17">
        <f t="shared" si="16"/>
        <v>846.67330000000015</v>
      </c>
      <c r="W7" s="17">
        <f t="shared" si="17"/>
        <v>94.605500000000006</v>
      </c>
      <c r="X7" s="17">
        <f t="shared" si="18"/>
        <v>293.92</v>
      </c>
      <c r="Y7" s="17">
        <f t="shared" si="19"/>
        <v>76.0518</v>
      </c>
      <c r="Z7" s="17">
        <f t="shared" si="20"/>
        <v>29.943100000000001</v>
      </c>
      <c r="AA7" s="4">
        <f t="shared" si="10"/>
        <v>13.476475225343947</v>
      </c>
      <c r="AB7" s="18">
        <f t="shared" si="21"/>
        <v>23.946584720172584</v>
      </c>
      <c r="AC7" s="18">
        <f>($F7-yrerata)^2</f>
        <v>3.2984147928994192</v>
      </c>
      <c r="AD7" s="22">
        <f t="shared" si="22"/>
        <v>17.731703881787929</v>
      </c>
      <c r="AE7" s="22">
        <f t="shared" si="23"/>
        <v>0.40742193452459896</v>
      </c>
      <c r="AF7" s="22">
        <f>($F7-yrerata)^2</f>
        <v>3.2984147928994192</v>
      </c>
    </row>
    <row r="8" spans="1:32" x14ac:dyDescent="0.75">
      <c r="A8" s="3">
        <v>49.12</v>
      </c>
      <c r="B8" s="3">
        <v>2.14</v>
      </c>
      <c r="C8" s="4">
        <v>26</v>
      </c>
      <c r="D8" s="3">
        <v>1.92</v>
      </c>
      <c r="E8" s="3">
        <v>1.41</v>
      </c>
      <c r="F8" s="3">
        <v>17.010000000000002</v>
      </c>
      <c r="G8" s="12">
        <f t="shared" si="0"/>
        <v>2412.7743999999998</v>
      </c>
      <c r="H8" s="12">
        <f t="shared" si="1"/>
        <v>105.1168</v>
      </c>
      <c r="I8" s="12">
        <f t="shared" si="2"/>
        <v>1277.1199999999999</v>
      </c>
      <c r="J8" s="12">
        <f t="shared" si="3"/>
        <v>94.310399999999987</v>
      </c>
      <c r="K8" s="12">
        <f t="shared" si="11"/>
        <v>69.259199999999993</v>
      </c>
      <c r="L8" s="13">
        <f t="shared" si="4"/>
        <v>4.5796000000000001</v>
      </c>
      <c r="M8" s="13">
        <f t="shared" si="5"/>
        <v>55.64</v>
      </c>
      <c r="N8" s="13">
        <f t="shared" si="6"/>
        <v>4.1088000000000005</v>
      </c>
      <c r="O8" s="13">
        <f t="shared" si="12"/>
        <v>3.0173999999999999</v>
      </c>
      <c r="P8" s="14">
        <f t="shared" si="7"/>
        <v>676</v>
      </c>
      <c r="Q8" s="14">
        <f t="shared" si="8"/>
        <v>49.92</v>
      </c>
      <c r="R8" s="14">
        <f t="shared" si="13"/>
        <v>36.659999999999997</v>
      </c>
      <c r="S8" s="15">
        <f t="shared" si="9"/>
        <v>3.6863999999999999</v>
      </c>
      <c r="T8" s="15">
        <f t="shared" si="14"/>
        <v>2.7071999999999998</v>
      </c>
      <c r="U8" s="15">
        <f t="shared" si="15"/>
        <v>1.9880999999999998</v>
      </c>
      <c r="V8" s="17">
        <f t="shared" si="16"/>
        <v>835.53120000000001</v>
      </c>
      <c r="W8" s="17">
        <f t="shared" si="17"/>
        <v>36.401400000000002</v>
      </c>
      <c r="X8" s="17">
        <f t="shared" si="18"/>
        <v>442.26000000000005</v>
      </c>
      <c r="Y8" s="17">
        <f t="shared" si="19"/>
        <v>32.659199999999998</v>
      </c>
      <c r="Z8" s="17">
        <f t="shared" si="20"/>
        <v>23.984100000000002</v>
      </c>
      <c r="AA8" s="4">
        <f t="shared" si="10"/>
        <v>20.88464274596685</v>
      </c>
      <c r="AB8" s="18">
        <f t="shared" si="21"/>
        <v>15.012856408873523</v>
      </c>
      <c r="AC8" s="18">
        <f>($F8-yrerata)^2</f>
        <v>0.20807633136094997</v>
      </c>
      <c r="AD8" s="22">
        <f t="shared" si="22"/>
        <v>16.457214758634187</v>
      </c>
      <c r="AE8" s="22">
        <f t="shared" si="23"/>
        <v>0.30557152307186181</v>
      </c>
      <c r="AF8" s="22">
        <f>($F8-yrerata)^2</f>
        <v>0.20807633136094997</v>
      </c>
    </row>
    <row r="9" spans="1:32" x14ac:dyDescent="0.75">
      <c r="A9" s="3">
        <v>44.03</v>
      </c>
      <c r="B9" s="3">
        <v>5.34</v>
      </c>
      <c r="C9" s="4">
        <v>7</v>
      </c>
      <c r="D9" s="3">
        <v>4.7300000000000004</v>
      </c>
      <c r="E9" s="3">
        <v>1.3</v>
      </c>
      <c r="F9" s="3">
        <v>18.2</v>
      </c>
      <c r="G9" s="12">
        <f t="shared" si="0"/>
        <v>1938.6409000000001</v>
      </c>
      <c r="H9" s="12">
        <f t="shared" si="1"/>
        <v>235.12020000000001</v>
      </c>
      <c r="I9" s="12">
        <f t="shared" si="2"/>
        <v>308.21000000000004</v>
      </c>
      <c r="J9" s="12">
        <f t="shared" si="3"/>
        <v>208.26190000000003</v>
      </c>
      <c r="K9" s="12">
        <f t="shared" si="11"/>
        <v>57.239000000000004</v>
      </c>
      <c r="L9" s="13">
        <f t="shared" si="4"/>
        <v>28.515599999999999</v>
      </c>
      <c r="M9" s="13">
        <f t="shared" si="5"/>
        <v>37.379999999999995</v>
      </c>
      <c r="N9" s="13">
        <f t="shared" si="6"/>
        <v>25.258200000000002</v>
      </c>
      <c r="O9" s="13">
        <f t="shared" si="12"/>
        <v>6.9420000000000002</v>
      </c>
      <c r="P9" s="14">
        <f t="shared" si="7"/>
        <v>49</v>
      </c>
      <c r="Q9" s="14">
        <f t="shared" si="8"/>
        <v>33.11</v>
      </c>
      <c r="R9" s="14">
        <f t="shared" si="13"/>
        <v>9.1</v>
      </c>
      <c r="S9" s="15">
        <f t="shared" si="9"/>
        <v>22.372900000000005</v>
      </c>
      <c r="T9" s="15">
        <f t="shared" si="14"/>
        <v>6.1490000000000009</v>
      </c>
      <c r="U9" s="15">
        <f t="shared" si="15"/>
        <v>1.6900000000000002</v>
      </c>
      <c r="V9" s="17">
        <f t="shared" si="16"/>
        <v>801.346</v>
      </c>
      <c r="W9" s="17">
        <f t="shared" si="17"/>
        <v>97.187999999999988</v>
      </c>
      <c r="X9" s="17">
        <f t="shared" si="18"/>
        <v>127.39999999999999</v>
      </c>
      <c r="Y9" s="17">
        <f t="shared" si="19"/>
        <v>86.085999999999999</v>
      </c>
      <c r="Z9" s="17">
        <f t="shared" si="20"/>
        <v>23.66</v>
      </c>
      <c r="AA9" s="4">
        <f t="shared" si="10"/>
        <v>6.5747359461750818</v>
      </c>
      <c r="AB9" s="18">
        <f t="shared" si="21"/>
        <v>135.14676432115374</v>
      </c>
      <c r="AC9" s="18">
        <f>($F9-yrerata)^2</f>
        <v>2.7098224852071047</v>
      </c>
      <c r="AD9" s="22">
        <f t="shared" si="22"/>
        <v>17.668311595820107</v>
      </c>
      <c r="AE9" s="22">
        <f t="shared" si="23"/>
        <v>0.28269255913936037</v>
      </c>
      <c r="AF9" s="22">
        <f>($F9-yrerata)^2</f>
        <v>2.7098224852071047</v>
      </c>
    </row>
    <row r="10" spans="1:32" x14ac:dyDescent="0.75">
      <c r="A10" s="3">
        <v>48.71</v>
      </c>
      <c r="B10" s="3">
        <v>7.47</v>
      </c>
      <c r="C10" s="4">
        <v>11</v>
      </c>
      <c r="D10" s="3">
        <v>4.24</v>
      </c>
      <c r="E10" s="3">
        <v>2.35</v>
      </c>
      <c r="F10" s="3">
        <v>18.95</v>
      </c>
      <c r="G10" s="12">
        <f t="shared" si="0"/>
        <v>2372.6641</v>
      </c>
      <c r="H10" s="12">
        <f t="shared" si="1"/>
        <v>363.86369999999999</v>
      </c>
      <c r="I10" s="12">
        <f t="shared" si="2"/>
        <v>535.81000000000006</v>
      </c>
      <c r="J10" s="12">
        <f t="shared" si="3"/>
        <v>206.53040000000001</v>
      </c>
      <c r="K10" s="12">
        <f t="shared" si="11"/>
        <v>114.46850000000001</v>
      </c>
      <c r="L10" s="13">
        <f t="shared" si="4"/>
        <v>55.800899999999999</v>
      </c>
      <c r="M10" s="13">
        <f t="shared" si="5"/>
        <v>82.17</v>
      </c>
      <c r="N10" s="13">
        <f t="shared" si="6"/>
        <v>31.672800000000002</v>
      </c>
      <c r="O10" s="13">
        <f t="shared" si="12"/>
        <v>17.554500000000001</v>
      </c>
      <c r="P10" s="14">
        <f t="shared" si="7"/>
        <v>121</v>
      </c>
      <c r="Q10" s="14">
        <f t="shared" si="8"/>
        <v>46.64</v>
      </c>
      <c r="R10" s="14">
        <f t="shared" si="13"/>
        <v>25.85</v>
      </c>
      <c r="S10" s="15">
        <f t="shared" si="9"/>
        <v>17.977600000000002</v>
      </c>
      <c r="T10" s="15">
        <f t="shared" si="14"/>
        <v>9.9640000000000004</v>
      </c>
      <c r="U10" s="15">
        <f t="shared" si="15"/>
        <v>5.5225000000000009</v>
      </c>
      <c r="V10" s="17">
        <f t="shared" si="16"/>
        <v>923.05449999999996</v>
      </c>
      <c r="W10" s="17">
        <f t="shared" si="17"/>
        <v>141.5565</v>
      </c>
      <c r="X10" s="17">
        <f t="shared" si="18"/>
        <v>208.45</v>
      </c>
      <c r="Y10" s="17">
        <f t="shared" si="19"/>
        <v>80.347999999999999</v>
      </c>
      <c r="Z10" s="17">
        <f t="shared" si="20"/>
        <v>44.532499999999999</v>
      </c>
      <c r="AA10" s="4">
        <f t="shared" si="10"/>
        <v>21.188151304913525</v>
      </c>
      <c r="AB10" s="18">
        <f t="shared" si="21"/>
        <v>5.0093212636861182</v>
      </c>
      <c r="AC10" s="18">
        <f>($F10-yrerata)^2</f>
        <v>5.7415532544378758</v>
      </c>
      <c r="AD10" s="22">
        <f t="shared" si="22"/>
        <v>19.644701119211454</v>
      </c>
      <c r="AE10" s="22">
        <f t="shared" si="23"/>
        <v>0.48260964503364845</v>
      </c>
      <c r="AF10" s="22">
        <f>($F10-yrerata)^2</f>
        <v>5.7415532544378758</v>
      </c>
    </row>
    <row r="11" spans="1:32" x14ac:dyDescent="0.75">
      <c r="A11" s="3">
        <v>44.43</v>
      </c>
      <c r="B11" s="3">
        <v>2.1</v>
      </c>
      <c r="C11" s="4">
        <v>5</v>
      </c>
      <c r="D11" s="3">
        <v>2</v>
      </c>
      <c r="E11" s="3">
        <v>1.19</v>
      </c>
      <c r="F11" s="3">
        <v>13.94</v>
      </c>
      <c r="G11" s="12">
        <f t="shared" si="0"/>
        <v>1974.0248999999999</v>
      </c>
      <c r="H11" s="12">
        <f t="shared" si="1"/>
        <v>93.302999999999997</v>
      </c>
      <c r="I11" s="12">
        <f t="shared" si="2"/>
        <v>222.15</v>
      </c>
      <c r="J11" s="12">
        <f t="shared" si="3"/>
        <v>88.86</v>
      </c>
      <c r="K11" s="12">
        <f t="shared" si="11"/>
        <v>52.871699999999997</v>
      </c>
      <c r="L11" s="13">
        <f t="shared" si="4"/>
        <v>4.41</v>
      </c>
      <c r="M11" s="13">
        <f t="shared" si="5"/>
        <v>10.5</v>
      </c>
      <c r="N11" s="13">
        <f t="shared" si="6"/>
        <v>4.2</v>
      </c>
      <c r="O11" s="13">
        <f t="shared" si="12"/>
        <v>2.4990000000000001</v>
      </c>
      <c r="P11" s="14">
        <f t="shared" si="7"/>
        <v>25</v>
      </c>
      <c r="Q11" s="14">
        <f t="shared" si="8"/>
        <v>10</v>
      </c>
      <c r="R11" s="14">
        <f t="shared" si="13"/>
        <v>5.9499999999999993</v>
      </c>
      <c r="S11" s="15">
        <f t="shared" si="9"/>
        <v>4</v>
      </c>
      <c r="T11" s="15">
        <f t="shared" si="14"/>
        <v>2.38</v>
      </c>
      <c r="U11" s="15">
        <f t="shared" si="15"/>
        <v>1.4160999999999999</v>
      </c>
      <c r="V11" s="17">
        <f t="shared" si="16"/>
        <v>619.35419999999999</v>
      </c>
      <c r="W11" s="17">
        <f t="shared" si="17"/>
        <v>29.274000000000001</v>
      </c>
      <c r="X11" s="17">
        <f t="shared" si="18"/>
        <v>69.7</v>
      </c>
      <c r="Y11" s="17">
        <f t="shared" si="19"/>
        <v>27.88</v>
      </c>
      <c r="Z11" s="17">
        <f t="shared" si="20"/>
        <v>16.5886</v>
      </c>
      <c r="AA11" s="4">
        <f t="shared" si="10"/>
        <v>16.771649168328985</v>
      </c>
      <c r="AB11" s="18">
        <f t="shared" si="21"/>
        <v>8.0182370124982327</v>
      </c>
      <c r="AC11" s="18">
        <f>($F11-yrerata)^2</f>
        <v>6.8321917159763235</v>
      </c>
      <c r="AD11" s="22">
        <f t="shared" si="22"/>
        <v>14.076788717035907</v>
      </c>
      <c r="AE11" s="22">
        <f t="shared" si="23"/>
        <v>1.8711153108329496E-2</v>
      </c>
      <c r="AF11" s="22">
        <f>($F11-yrerata)^2</f>
        <v>6.8321917159763235</v>
      </c>
    </row>
    <row r="12" spans="1:32" x14ac:dyDescent="0.75">
      <c r="A12" s="3">
        <v>47.72</v>
      </c>
      <c r="B12" s="3">
        <v>3.89</v>
      </c>
      <c r="C12" s="4">
        <v>18</v>
      </c>
      <c r="D12" s="3">
        <v>2.1</v>
      </c>
      <c r="E12" s="3">
        <v>1.65</v>
      </c>
      <c r="F12" s="3">
        <v>18.64</v>
      </c>
      <c r="G12" s="12">
        <f t="shared" si="0"/>
        <v>2277.1983999999998</v>
      </c>
      <c r="H12" s="12">
        <f t="shared" si="1"/>
        <v>185.63079999999999</v>
      </c>
      <c r="I12" s="12">
        <f t="shared" si="2"/>
        <v>858.96</v>
      </c>
      <c r="J12" s="12">
        <f t="shared" si="3"/>
        <v>100.212</v>
      </c>
      <c r="K12" s="12">
        <f t="shared" si="11"/>
        <v>78.738</v>
      </c>
      <c r="L12" s="13">
        <f t="shared" si="4"/>
        <v>15.132100000000001</v>
      </c>
      <c r="M12" s="13">
        <f t="shared" si="5"/>
        <v>70.02</v>
      </c>
      <c r="N12" s="13">
        <f t="shared" si="6"/>
        <v>8.1690000000000005</v>
      </c>
      <c r="O12" s="13">
        <f t="shared" si="12"/>
        <v>6.4184999999999999</v>
      </c>
      <c r="P12" s="14">
        <f t="shared" si="7"/>
        <v>324</v>
      </c>
      <c r="Q12" s="14">
        <f t="shared" si="8"/>
        <v>37.800000000000004</v>
      </c>
      <c r="R12" s="14">
        <f t="shared" si="13"/>
        <v>29.7</v>
      </c>
      <c r="S12" s="15">
        <f t="shared" si="9"/>
        <v>4.41</v>
      </c>
      <c r="T12" s="15">
        <f t="shared" si="14"/>
        <v>3.4649999999999999</v>
      </c>
      <c r="U12" s="15">
        <f t="shared" si="15"/>
        <v>2.7224999999999997</v>
      </c>
      <c r="V12" s="17">
        <f t="shared" si="16"/>
        <v>889.50080000000003</v>
      </c>
      <c r="W12" s="17">
        <f t="shared" si="17"/>
        <v>72.509600000000006</v>
      </c>
      <c r="X12" s="17">
        <f t="shared" si="18"/>
        <v>335.52</v>
      </c>
      <c r="Y12" s="17">
        <f t="shared" si="19"/>
        <v>39.144000000000005</v>
      </c>
      <c r="Z12" s="17">
        <f t="shared" si="20"/>
        <v>30.756</v>
      </c>
      <c r="AA12" s="4">
        <f t="shared" si="10"/>
        <v>22.492042747469142</v>
      </c>
      <c r="AB12" s="18">
        <f t="shared" si="21"/>
        <v>14.838233328329613</v>
      </c>
      <c r="AC12" s="18">
        <f>($F12-yrerata)^2</f>
        <v>4.352037869822496</v>
      </c>
      <c r="AD12" s="22">
        <f t="shared" si="22"/>
        <v>17.587206667981441</v>
      </c>
      <c r="AE12" s="22">
        <f t="shared" si="23"/>
        <v>1.1083737999427412</v>
      </c>
      <c r="AF12" s="22">
        <f>($F12-yrerata)^2</f>
        <v>4.352037869822496</v>
      </c>
    </row>
    <row r="13" spans="1:32" x14ac:dyDescent="0.75">
      <c r="A13" s="3">
        <v>48.38</v>
      </c>
      <c r="B13" s="3">
        <v>0.67</v>
      </c>
      <c r="C13" s="4">
        <v>21</v>
      </c>
      <c r="D13" s="3">
        <v>1.1499999999999999</v>
      </c>
      <c r="E13" s="3">
        <v>0.62</v>
      </c>
      <c r="F13" s="3">
        <v>17.25</v>
      </c>
      <c r="G13" s="12">
        <f t="shared" si="0"/>
        <v>2340.6244000000002</v>
      </c>
      <c r="H13" s="12">
        <f t="shared" si="1"/>
        <v>32.414600000000007</v>
      </c>
      <c r="I13" s="12">
        <f t="shared" si="2"/>
        <v>1015.98</v>
      </c>
      <c r="J13" s="12">
        <f t="shared" si="3"/>
        <v>55.637</v>
      </c>
      <c r="K13" s="12">
        <f t="shared" si="11"/>
        <v>29.9956</v>
      </c>
      <c r="L13" s="13">
        <f t="shared" si="4"/>
        <v>0.44890000000000008</v>
      </c>
      <c r="M13" s="13">
        <f t="shared" si="5"/>
        <v>14.07</v>
      </c>
      <c r="N13" s="13">
        <f t="shared" si="6"/>
        <v>0.77049999999999996</v>
      </c>
      <c r="O13" s="13">
        <f t="shared" si="12"/>
        <v>0.41540000000000005</v>
      </c>
      <c r="P13" s="14">
        <f t="shared" si="7"/>
        <v>441</v>
      </c>
      <c r="Q13" s="14">
        <f t="shared" si="8"/>
        <v>24.15</v>
      </c>
      <c r="R13" s="14">
        <f t="shared" si="13"/>
        <v>13.02</v>
      </c>
      <c r="S13" s="15">
        <f t="shared" si="9"/>
        <v>1.3224999999999998</v>
      </c>
      <c r="T13" s="15">
        <f t="shared" si="14"/>
        <v>0.71299999999999997</v>
      </c>
      <c r="U13" s="15">
        <f t="shared" si="15"/>
        <v>0.38440000000000002</v>
      </c>
      <c r="V13" s="17">
        <f t="shared" si="16"/>
        <v>834.55500000000006</v>
      </c>
      <c r="W13" s="17">
        <f t="shared" si="17"/>
        <v>11.557500000000001</v>
      </c>
      <c r="X13" s="17">
        <f t="shared" si="18"/>
        <v>362.25</v>
      </c>
      <c r="Y13" s="17">
        <f t="shared" si="19"/>
        <v>19.837499999999999</v>
      </c>
      <c r="Z13" s="17">
        <f t="shared" si="20"/>
        <v>10.695</v>
      </c>
      <c r="AA13" s="4">
        <f t="shared" si="10"/>
        <v>14.577572089948767</v>
      </c>
      <c r="AB13" s="18">
        <f t="shared" si="21"/>
        <v>7.1418709344208029</v>
      </c>
      <c r="AC13" s="18">
        <f>($F13-yrerata)^2</f>
        <v>0.48463017751479565</v>
      </c>
      <c r="AD13" s="22">
        <f t="shared" si="22"/>
        <v>17.031900674727208</v>
      </c>
      <c r="AE13" s="22">
        <f t="shared" si="23"/>
        <v>4.7567315684447255E-2</v>
      </c>
      <c r="AF13" s="22">
        <f>($F13-yrerata)^2</f>
        <v>0.48463017751479565</v>
      </c>
    </row>
    <row r="14" spans="1:32" x14ac:dyDescent="0.75">
      <c r="A14" s="3">
        <v>49</v>
      </c>
      <c r="B14" s="3">
        <v>0.85</v>
      </c>
      <c r="C14" s="4">
        <v>23</v>
      </c>
      <c r="D14" s="3">
        <v>1.27</v>
      </c>
      <c r="E14" s="3">
        <v>0.83</v>
      </c>
      <c r="F14" s="3">
        <v>17.48</v>
      </c>
      <c r="G14" s="12">
        <f t="shared" si="0"/>
        <v>2401</v>
      </c>
      <c r="H14" s="12">
        <f t="shared" si="1"/>
        <v>41.65</v>
      </c>
      <c r="I14" s="12">
        <f t="shared" si="2"/>
        <v>1127</v>
      </c>
      <c r="J14" s="12">
        <f t="shared" si="3"/>
        <v>62.230000000000004</v>
      </c>
      <c r="K14" s="12">
        <f t="shared" si="11"/>
        <v>40.669999999999995</v>
      </c>
      <c r="L14" s="13">
        <f t="shared" si="4"/>
        <v>0.72249999999999992</v>
      </c>
      <c r="M14" s="13">
        <f t="shared" si="5"/>
        <v>19.55</v>
      </c>
      <c r="N14" s="13">
        <f t="shared" si="6"/>
        <v>1.0794999999999999</v>
      </c>
      <c r="O14" s="13">
        <f t="shared" si="12"/>
        <v>0.7054999999999999</v>
      </c>
      <c r="P14" s="14">
        <f t="shared" si="7"/>
        <v>529</v>
      </c>
      <c r="Q14" s="14">
        <f t="shared" si="8"/>
        <v>29.21</v>
      </c>
      <c r="R14" s="14">
        <f t="shared" si="13"/>
        <v>19.09</v>
      </c>
      <c r="S14" s="15">
        <f t="shared" si="9"/>
        <v>1.6129</v>
      </c>
      <c r="T14" s="15">
        <f t="shared" si="14"/>
        <v>1.0541</v>
      </c>
      <c r="U14" s="15">
        <f t="shared" si="15"/>
        <v>0.68889999999999996</v>
      </c>
      <c r="V14" s="17">
        <f t="shared" si="16"/>
        <v>856.52</v>
      </c>
      <c r="W14" s="17">
        <f t="shared" si="17"/>
        <v>14.858000000000001</v>
      </c>
      <c r="X14" s="17">
        <f t="shared" si="18"/>
        <v>402.04</v>
      </c>
      <c r="Y14" s="17">
        <f t="shared" si="19"/>
        <v>22.1996</v>
      </c>
      <c r="Z14" s="17">
        <f t="shared" si="20"/>
        <v>14.5084</v>
      </c>
      <c r="AA14" s="4">
        <f t="shared" si="10"/>
        <v>16.647300143184854</v>
      </c>
      <c r="AB14" s="18">
        <f t="shared" si="21"/>
        <v>0.69338905153996577</v>
      </c>
      <c r="AC14" s="18">
        <f>($F14-yrerata)^2</f>
        <v>0.85776094674556658</v>
      </c>
      <c r="AD14" s="22">
        <f t="shared" si="22"/>
        <v>16.742340004662829</v>
      </c>
      <c r="AE14" s="22">
        <f t="shared" si="23"/>
        <v>0.54414226872083604</v>
      </c>
      <c r="AF14" s="22">
        <f>($F14-yrerata)^2</f>
        <v>0.85776094674556658</v>
      </c>
    </row>
    <row r="15" spans="1:32" x14ac:dyDescent="0.75">
      <c r="A15" s="5">
        <v>47.03</v>
      </c>
      <c r="B15" s="5">
        <v>1.72</v>
      </c>
      <c r="C15" s="6">
        <v>5</v>
      </c>
      <c r="D15" s="5">
        <v>1.93</v>
      </c>
      <c r="E15" s="5">
        <v>0.99</v>
      </c>
      <c r="F15" s="5">
        <v>13.16</v>
      </c>
      <c r="G15" s="12">
        <f t="shared" si="0"/>
        <v>2211.8209000000002</v>
      </c>
      <c r="H15" s="12">
        <f t="shared" si="1"/>
        <v>80.891599999999997</v>
      </c>
      <c r="I15" s="12">
        <f t="shared" si="2"/>
        <v>235.15</v>
      </c>
      <c r="J15" s="12">
        <f t="shared" si="3"/>
        <v>90.767899999999997</v>
      </c>
      <c r="K15" s="12">
        <f t="shared" si="11"/>
        <v>46.559699999999999</v>
      </c>
      <c r="L15" s="13">
        <f t="shared" si="4"/>
        <v>2.9583999999999997</v>
      </c>
      <c r="M15" s="13">
        <f t="shared" si="5"/>
        <v>8.6</v>
      </c>
      <c r="N15" s="13">
        <f t="shared" si="6"/>
        <v>3.3195999999999999</v>
      </c>
      <c r="O15" s="13">
        <f t="shared" si="12"/>
        <v>1.7027999999999999</v>
      </c>
      <c r="P15" s="14">
        <f t="shared" si="7"/>
        <v>25</v>
      </c>
      <c r="Q15" s="14">
        <f t="shared" si="8"/>
        <v>9.65</v>
      </c>
      <c r="R15" s="14">
        <f t="shared" si="13"/>
        <v>4.95</v>
      </c>
      <c r="S15" s="15">
        <f t="shared" si="9"/>
        <v>3.7248999999999999</v>
      </c>
      <c r="T15" s="15">
        <f t="shared" si="14"/>
        <v>1.9106999999999998</v>
      </c>
      <c r="U15" s="15">
        <f t="shared" si="15"/>
        <v>0.98009999999999997</v>
      </c>
      <c r="V15" s="17">
        <f t="shared" si="16"/>
        <v>618.91480000000001</v>
      </c>
      <c r="W15" s="17">
        <f t="shared" si="17"/>
        <v>22.635200000000001</v>
      </c>
      <c r="X15" s="17">
        <f t="shared" si="18"/>
        <v>65.8</v>
      </c>
      <c r="Y15" s="17">
        <f t="shared" si="19"/>
        <v>25.398799999999998</v>
      </c>
      <c r="Z15" s="17">
        <f t="shared" si="20"/>
        <v>13.0284</v>
      </c>
      <c r="AA15" s="4">
        <f t="shared" si="10"/>
        <v>14.672761852995023</v>
      </c>
      <c r="AB15" s="18">
        <f t="shared" si="21"/>
        <v>2.2884484238769365</v>
      </c>
      <c r="AC15" s="18">
        <f>($F15-yrerata)^2</f>
        <v>11.518191715976316</v>
      </c>
      <c r="AD15" s="22">
        <f t="shared" si="22"/>
        <v>15.225086983485284</v>
      </c>
      <c r="AE15" s="22">
        <f t="shared" si="23"/>
        <v>4.2645842493603476</v>
      </c>
      <c r="AF15" s="22">
        <f>($F15-yrerata)^2</f>
        <v>11.518191715976316</v>
      </c>
    </row>
    <row r="16" spans="1:32" x14ac:dyDescent="0.75">
      <c r="A16" s="7">
        <f>SUM(A3:A15)</f>
        <v>599.72</v>
      </c>
      <c r="B16" s="7">
        <f t="shared" ref="B16:F16" si="24">SUM(B3:B15)</f>
        <v>41.250000000000007</v>
      </c>
      <c r="C16" s="7">
        <f t="shared" si="24"/>
        <v>214</v>
      </c>
      <c r="D16" s="7">
        <f t="shared" si="24"/>
        <v>33.360000000000007</v>
      </c>
      <c r="E16" s="7">
        <f t="shared" si="24"/>
        <v>17.159999999999997</v>
      </c>
      <c r="F16" s="7">
        <f t="shared" si="24"/>
        <v>215.2</v>
      </c>
      <c r="G16" s="7">
        <f t="shared" ref="G16" si="25">SUM(G3:G15)</f>
        <v>27737.473600000001</v>
      </c>
      <c r="H16" s="7">
        <f t="shared" ref="H16" si="26">SUM(H3:H15)</f>
        <v>1887.7221</v>
      </c>
      <c r="I16" s="7">
        <f t="shared" ref="I16" si="27">SUM(I3:I15)</f>
        <v>9901.6999999999989</v>
      </c>
      <c r="J16" s="7">
        <f t="shared" ref="J16:K16" si="28">SUM(J3:J15)</f>
        <v>1527.6597999999999</v>
      </c>
      <c r="K16" s="7">
        <f t="shared" si="28"/>
        <v>789.34329999999989</v>
      </c>
      <c r="L16" s="7">
        <f t="shared" ref="L16" si="29">SUM(L3:L15)</f>
        <v>184.47490000000002</v>
      </c>
      <c r="M16" s="7">
        <f t="shared" ref="M16" si="30">SUM(M3:M15)</f>
        <v>624.80999999999995</v>
      </c>
      <c r="N16" s="7">
        <f t="shared" ref="N16:O16" si="31">SUM(N3:N15)</f>
        <v>131.97200000000001</v>
      </c>
      <c r="O16" s="7">
        <f t="shared" si="31"/>
        <v>66.108899999999991</v>
      </c>
      <c r="P16" s="7">
        <f t="shared" ref="P16" si="32">SUM(P3:P15)</f>
        <v>5392</v>
      </c>
      <c r="Q16" s="7">
        <f t="shared" ref="Q16:R16" si="33">SUM(Q3:Q15)</f>
        <v>513.69999999999993</v>
      </c>
      <c r="R16" s="7">
        <f t="shared" si="33"/>
        <v>270.23999999999995</v>
      </c>
      <c r="S16" s="7">
        <f t="shared" ref="S16:U16" si="34">SUM(S3:S15)</f>
        <v>101.47140000000002</v>
      </c>
      <c r="T16" s="7">
        <f t="shared" si="34"/>
        <v>48.685200000000002</v>
      </c>
      <c r="U16" s="7">
        <f t="shared" si="34"/>
        <v>25.726199999999999</v>
      </c>
      <c r="V16" s="7">
        <f t="shared" ref="V16" si="35">SUM(V3:V15)</f>
        <v>9949.5062000000016</v>
      </c>
      <c r="W16" s="7">
        <f t="shared" ref="W16" si="36">SUM(W3:W15)</f>
        <v>705.95249999999999</v>
      </c>
      <c r="X16" s="7">
        <f t="shared" ref="X16" si="37">SUM(X3:X15)</f>
        <v>3661.12</v>
      </c>
      <c r="Y16" s="7">
        <f t="shared" ref="Y16:Z16" si="38">SUM(Y3:Y15)</f>
        <v>563.47790000000009</v>
      </c>
      <c r="Z16" s="7">
        <f t="shared" si="38"/>
        <v>287.9941</v>
      </c>
      <c r="AB16" s="7">
        <f t="shared" ref="AB16" si="39">SUM(AB3:AB15)</f>
        <v>289.0189776845429</v>
      </c>
      <c r="AC16" s="7">
        <f t="shared" ref="AC16" si="40">SUM(AC3:AC15)</f>
        <v>44.941107692307689</v>
      </c>
      <c r="AE16" s="7">
        <f t="shared" ref="AE16:AF16" si="41">SUM(AE3:AE15)</f>
        <v>8.5252313678866116</v>
      </c>
      <c r="AF16" s="7">
        <f t="shared" si="41"/>
        <v>44.941107692307689</v>
      </c>
    </row>
    <row r="17" spans="1:31" x14ac:dyDescent="0.75">
      <c r="D17" s="4" t="s">
        <v>31</v>
      </c>
      <c r="F17" s="3">
        <f>AVERAGE(F3:F15)</f>
        <v>16.553846153846152</v>
      </c>
      <c r="AA17" s="4" t="s">
        <v>32</v>
      </c>
      <c r="AB17" s="4">
        <f>1-AB16/AC16</f>
        <v>-5.431060392710628</v>
      </c>
      <c r="AD17" s="4" t="s">
        <v>32</v>
      </c>
      <c r="AE17" s="4">
        <f>1-AE16/AF16</f>
        <v>0.81030215306985354</v>
      </c>
    </row>
    <row r="18" spans="1:31" x14ac:dyDescent="0.75">
      <c r="B18" s="4" t="s">
        <v>21</v>
      </c>
      <c r="C18" s="4" t="s">
        <v>4</v>
      </c>
      <c r="D18" s="4" t="s">
        <v>1</v>
      </c>
      <c r="E18" s="4" t="s">
        <v>2</v>
      </c>
      <c r="F18" s="4" t="s">
        <v>3</v>
      </c>
      <c r="G18" s="4" t="s">
        <v>39</v>
      </c>
      <c r="J18" s="4" t="s">
        <v>6</v>
      </c>
    </row>
    <row r="19" spans="1:31" x14ac:dyDescent="0.75">
      <c r="A19" s="4" t="s">
        <v>21</v>
      </c>
      <c r="B19" s="4">
        <f>COUNT(A3:A15)</f>
        <v>13</v>
      </c>
      <c r="C19" s="3">
        <f>A16</f>
        <v>599.72</v>
      </c>
      <c r="D19" s="3">
        <f>B16</f>
        <v>41.250000000000007</v>
      </c>
      <c r="E19" s="3">
        <f>C16</f>
        <v>214</v>
      </c>
      <c r="F19" s="3">
        <f>D16</f>
        <v>33.360000000000007</v>
      </c>
      <c r="G19" s="3">
        <f>E16</f>
        <v>17.159999999999997</v>
      </c>
      <c r="H19" s="4" t="s">
        <v>22</v>
      </c>
      <c r="I19" s="19" t="s">
        <v>27</v>
      </c>
      <c r="J19" s="3">
        <f>F16</f>
        <v>215.2</v>
      </c>
      <c r="K19" s="3"/>
      <c r="L19" s="20" t="s">
        <v>46</v>
      </c>
      <c r="M19" s="4">
        <f t="array" ref="M19:Y23">TRANSPOSE(A3:E15)</f>
        <v>44.37</v>
      </c>
      <c r="N19" s="4">
        <v>44.09</v>
      </c>
      <c r="O19" s="4">
        <v>41.25</v>
      </c>
      <c r="P19" s="4">
        <v>45.5</v>
      </c>
      <c r="Q19" s="4">
        <v>46.09</v>
      </c>
      <c r="R19" s="4">
        <v>49.12</v>
      </c>
      <c r="S19" s="4">
        <v>44.03</v>
      </c>
      <c r="T19" s="4">
        <v>48.71</v>
      </c>
      <c r="U19" s="4">
        <v>44.43</v>
      </c>
      <c r="V19" s="4">
        <v>47.72</v>
      </c>
      <c r="W19" s="4">
        <v>48.38</v>
      </c>
      <c r="X19" s="4">
        <v>49</v>
      </c>
      <c r="Y19" s="4">
        <v>47.03</v>
      </c>
    </row>
    <row r="20" spans="1:31" x14ac:dyDescent="0.75">
      <c r="A20" s="4" t="s">
        <v>4</v>
      </c>
      <c r="B20" s="3">
        <f>C19</f>
        <v>599.72</v>
      </c>
      <c r="C20" s="3">
        <f>G16</f>
        <v>27737.473600000001</v>
      </c>
      <c r="D20" s="3">
        <f>H16</f>
        <v>1887.7221</v>
      </c>
      <c r="E20" s="3">
        <f>I16</f>
        <v>9901.6999999999989</v>
      </c>
      <c r="F20" s="3">
        <f>J16</f>
        <v>1527.6597999999999</v>
      </c>
      <c r="G20" s="3">
        <f>K16</f>
        <v>789.34329999999989</v>
      </c>
      <c r="H20" s="4" t="s">
        <v>23</v>
      </c>
      <c r="I20" s="19"/>
      <c r="J20" s="3">
        <f>V16</f>
        <v>9949.5062000000016</v>
      </c>
      <c r="K20" s="3"/>
      <c r="L20" s="20"/>
      <c r="M20" s="4">
        <v>2.21</v>
      </c>
      <c r="N20" s="4">
        <v>2.5299999999999998</v>
      </c>
      <c r="O20" s="4">
        <v>5.63</v>
      </c>
      <c r="P20" s="4">
        <v>1.55</v>
      </c>
      <c r="Q20" s="4">
        <v>5.15</v>
      </c>
      <c r="R20" s="4">
        <v>2.14</v>
      </c>
      <c r="S20" s="4">
        <v>5.34</v>
      </c>
      <c r="T20" s="4">
        <v>7.47</v>
      </c>
      <c r="U20" s="4">
        <v>2.1</v>
      </c>
      <c r="V20" s="4">
        <v>3.89</v>
      </c>
      <c r="W20" s="4">
        <v>0.67</v>
      </c>
      <c r="X20" s="4">
        <v>0.85</v>
      </c>
      <c r="Y20" s="4">
        <v>1.72</v>
      </c>
    </row>
    <row r="21" spans="1:31" x14ac:dyDescent="0.75">
      <c r="A21" s="4" t="s">
        <v>1</v>
      </c>
      <c r="B21" s="3">
        <f>D19</f>
        <v>41.250000000000007</v>
      </c>
      <c r="C21" s="3">
        <f>D20</f>
        <v>1887.7221</v>
      </c>
      <c r="D21" s="3">
        <f>L16</f>
        <v>184.47490000000002</v>
      </c>
      <c r="E21" s="3">
        <f>M16</f>
        <v>624.80999999999995</v>
      </c>
      <c r="F21" s="3">
        <f>N16</f>
        <v>131.97200000000001</v>
      </c>
      <c r="G21" s="3">
        <f>O16</f>
        <v>66.108899999999991</v>
      </c>
      <c r="H21" s="4" t="s">
        <v>24</v>
      </c>
      <c r="I21" s="19"/>
      <c r="J21" s="3">
        <f>W16</f>
        <v>705.95249999999999</v>
      </c>
      <c r="K21" s="3"/>
      <c r="L21" s="20"/>
      <c r="M21" s="4">
        <v>50</v>
      </c>
      <c r="N21" s="4">
        <v>7</v>
      </c>
      <c r="O21" s="4">
        <v>19</v>
      </c>
      <c r="P21" s="4">
        <v>6</v>
      </c>
      <c r="Q21" s="4">
        <v>16</v>
      </c>
      <c r="R21" s="4">
        <v>26</v>
      </c>
      <c r="S21" s="4">
        <v>7</v>
      </c>
      <c r="T21" s="4">
        <v>11</v>
      </c>
      <c r="U21" s="4">
        <v>5</v>
      </c>
      <c r="V21" s="4">
        <v>18</v>
      </c>
      <c r="W21" s="4">
        <v>21</v>
      </c>
      <c r="X21" s="4">
        <v>23</v>
      </c>
      <c r="Y21" s="4">
        <v>5</v>
      </c>
    </row>
    <row r="22" spans="1:31" x14ac:dyDescent="0.75">
      <c r="A22" s="4" t="s">
        <v>2</v>
      </c>
      <c r="B22" s="3">
        <f>E19</f>
        <v>214</v>
      </c>
      <c r="C22" s="3">
        <f>E20</f>
        <v>9901.6999999999989</v>
      </c>
      <c r="D22" s="3">
        <f>E21</f>
        <v>624.80999999999995</v>
      </c>
      <c r="E22" s="3">
        <f>P16</f>
        <v>5392</v>
      </c>
      <c r="F22" s="3">
        <f>Q16</f>
        <v>513.69999999999993</v>
      </c>
      <c r="G22" s="3">
        <f>R16</f>
        <v>270.23999999999995</v>
      </c>
      <c r="H22" s="4" t="s">
        <v>25</v>
      </c>
      <c r="I22" s="19"/>
      <c r="J22" s="3">
        <f>X16</f>
        <v>3661.12</v>
      </c>
      <c r="K22" s="3"/>
      <c r="L22" s="20"/>
      <c r="M22" s="4">
        <v>2.38</v>
      </c>
      <c r="N22" s="4">
        <v>2.5499999999999998</v>
      </c>
      <c r="O22" s="4">
        <v>3.11</v>
      </c>
      <c r="P22" s="4">
        <v>1.84</v>
      </c>
      <c r="Q22" s="4">
        <v>4.1399999999999997</v>
      </c>
      <c r="R22" s="4">
        <v>1.92</v>
      </c>
      <c r="S22" s="4">
        <v>4.7300000000000004</v>
      </c>
      <c r="T22" s="4">
        <v>4.24</v>
      </c>
      <c r="U22" s="4">
        <v>2</v>
      </c>
      <c r="V22" s="4">
        <v>2.1</v>
      </c>
      <c r="W22" s="4">
        <v>1.1499999999999999</v>
      </c>
      <c r="X22" s="4">
        <v>1.27</v>
      </c>
      <c r="Y22" s="4">
        <v>1.93</v>
      </c>
    </row>
    <row r="23" spans="1:31" x14ac:dyDescent="0.75">
      <c r="A23" s="4" t="s">
        <v>3</v>
      </c>
      <c r="B23" s="3">
        <f>F19</f>
        <v>33.360000000000007</v>
      </c>
      <c r="C23" s="3">
        <f>F20</f>
        <v>1527.6597999999999</v>
      </c>
      <c r="D23" s="3">
        <f>E22</f>
        <v>5392</v>
      </c>
      <c r="E23" s="3">
        <f>F22</f>
        <v>513.69999999999993</v>
      </c>
      <c r="F23" s="3">
        <f>S16</f>
        <v>101.47140000000002</v>
      </c>
      <c r="G23" s="3">
        <f>T16</f>
        <v>48.685200000000002</v>
      </c>
      <c r="H23" s="4" t="s">
        <v>26</v>
      </c>
      <c r="I23" s="19"/>
      <c r="J23" s="3">
        <f>Y16</f>
        <v>563.47790000000009</v>
      </c>
      <c r="K23" s="3"/>
      <c r="L23" s="20"/>
      <c r="M23" s="4">
        <v>0.91</v>
      </c>
      <c r="N23" s="4">
        <v>1.23</v>
      </c>
      <c r="O23" s="4">
        <v>2.11</v>
      </c>
      <c r="P23" s="4">
        <v>0.94</v>
      </c>
      <c r="Q23" s="4">
        <v>1.63</v>
      </c>
      <c r="R23" s="4">
        <v>1.41</v>
      </c>
      <c r="S23" s="4">
        <v>1.3</v>
      </c>
      <c r="T23" s="4">
        <v>2.35</v>
      </c>
      <c r="U23" s="4">
        <v>1.19</v>
      </c>
      <c r="V23" s="4">
        <v>1.65</v>
      </c>
      <c r="W23" s="4">
        <v>0.62</v>
      </c>
      <c r="X23" s="4">
        <v>0.83</v>
      </c>
      <c r="Y23" s="4">
        <v>0.99</v>
      </c>
    </row>
    <row r="24" spans="1:31" x14ac:dyDescent="0.75">
      <c r="A24" s="4" t="s">
        <v>39</v>
      </c>
      <c r="B24" s="3">
        <f>G19</f>
        <v>17.159999999999997</v>
      </c>
      <c r="C24" s="3">
        <f>F20</f>
        <v>1527.6597999999999</v>
      </c>
      <c r="D24" s="3">
        <f>F21</f>
        <v>131.97200000000001</v>
      </c>
      <c r="E24" s="3">
        <f>G22</f>
        <v>270.23999999999995</v>
      </c>
      <c r="F24" s="3">
        <f>G23</f>
        <v>48.685200000000002</v>
      </c>
      <c r="G24" s="3">
        <f>U16</f>
        <v>25.726199999999999</v>
      </c>
      <c r="H24" s="4" t="s">
        <v>42</v>
      </c>
      <c r="I24" s="19"/>
      <c r="J24" s="3">
        <f>Z16</f>
        <v>287.9941</v>
      </c>
      <c r="K24" s="3"/>
    </row>
    <row r="25" spans="1:31" x14ac:dyDescent="0.75">
      <c r="L25" s="20" t="s">
        <v>47</v>
      </c>
      <c r="M25" s="4">
        <f t="array" ref="M25:Q29">MMULT(M19:Y23,A3:E15)</f>
        <v>27737.473600000001</v>
      </c>
      <c r="N25" s="4">
        <v>1887.7221</v>
      </c>
      <c r="O25" s="4">
        <v>9901.6999999999989</v>
      </c>
      <c r="P25" s="4">
        <v>1527.6597999999999</v>
      </c>
      <c r="Q25" s="4">
        <v>789.34329999999989</v>
      </c>
    </row>
    <row r="26" spans="1:31" x14ac:dyDescent="0.75">
      <c r="H26" s="4" t="s">
        <v>22</v>
      </c>
      <c r="I26" s="19" t="s">
        <v>27</v>
      </c>
      <c r="J26" s="4">
        <f t="array" ref="J26:J31">MMULT(MINVERSE(B19:G24),J19:J24)</f>
        <v>11.714352927571134</v>
      </c>
      <c r="L26" s="20"/>
      <c r="M26" s="4">
        <v>1887.7221</v>
      </c>
      <c r="N26" s="4">
        <v>184.47490000000002</v>
      </c>
      <c r="O26" s="4">
        <v>624.80999999999995</v>
      </c>
      <c r="P26" s="4">
        <v>131.97200000000001</v>
      </c>
      <c r="Q26" s="4">
        <v>66.108899999999991</v>
      </c>
    </row>
    <row r="27" spans="1:31" x14ac:dyDescent="0.75">
      <c r="H27" s="4" t="s">
        <v>23</v>
      </c>
      <c r="I27" s="19"/>
      <c r="J27" s="4">
        <v>-1.6404685678340691E-2</v>
      </c>
      <c r="L27" s="20"/>
      <c r="M27" s="4">
        <v>9901.6999999999989</v>
      </c>
      <c r="N27" s="4">
        <v>624.80999999999995</v>
      </c>
      <c r="O27" s="4">
        <v>5392</v>
      </c>
      <c r="P27" s="4">
        <v>513.69999999999993</v>
      </c>
      <c r="Q27" s="4">
        <v>270.23999999999995</v>
      </c>
    </row>
    <row r="28" spans="1:31" x14ac:dyDescent="0.75">
      <c r="H28" s="4" t="s">
        <v>24</v>
      </c>
      <c r="I28" s="19"/>
      <c r="J28" s="4">
        <v>4.9355590657769715E-3</v>
      </c>
      <c r="L28" s="20"/>
      <c r="M28" s="4">
        <v>1527.6597999999999</v>
      </c>
      <c r="N28" s="4">
        <v>131.97200000000001</v>
      </c>
      <c r="O28" s="4">
        <v>513.69999999999993</v>
      </c>
      <c r="P28" s="4">
        <v>101.47140000000002</v>
      </c>
      <c r="Q28" s="4">
        <v>48.685200000000002</v>
      </c>
    </row>
    <row r="29" spans="1:31" x14ac:dyDescent="0.75">
      <c r="H29" s="4" t="s">
        <v>25</v>
      </c>
      <c r="I29" s="19"/>
      <c r="J29" s="4">
        <v>6.0043097026110041E-2</v>
      </c>
      <c r="L29" s="20"/>
      <c r="M29" s="4">
        <v>789.34329999999989</v>
      </c>
      <c r="N29" s="4">
        <v>66.108899999999991</v>
      </c>
      <c r="O29" s="4">
        <v>270.23999999999995</v>
      </c>
      <c r="P29" s="4">
        <v>48.685200000000002</v>
      </c>
      <c r="Q29" s="4">
        <v>25.726199999999999</v>
      </c>
    </row>
    <row r="30" spans="1:31" x14ac:dyDescent="0.75">
      <c r="H30" s="4" t="s">
        <v>26</v>
      </c>
      <c r="I30" s="19"/>
      <c r="J30" s="4">
        <v>-4.2613599453536999</v>
      </c>
    </row>
    <row r="31" spans="1:31" x14ac:dyDescent="0.75">
      <c r="H31" s="4" t="s">
        <v>42</v>
      </c>
      <c r="J31" s="4">
        <v>11.763274081500208</v>
      </c>
      <c r="L31" s="20" t="s">
        <v>48</v>
      </c>
      <c r="M31" s="4">
        <f t="array" ref="M31:Q35">MINVERSE(M25:Q29)</f>
        <v>2.1825156184694418E-3</v>
      </c>
      <c r="N31" s="4">
        <v>3.4904612926922679E-2</v>
      </c>
      <c r="O31" s="4">
        <v>-3.9440782101274411E-4</v>
      </c>
      <c r="P31" s="4">
        <v>-3.3483448902967484E-2</v>
      </c>
      <c r="Q31" s="4">
        <v>-8.9151389246278662E-2</v>
      </c>
    </row>
    <row r="32" spans="1:31" x14ac:dyDescent="0.75">
      <c r="L32" s="20"/>
      <c r="M32" s="4">
        <v>3.4904612926922686E-2</v>
      </c>
      <c r="N32" s="4">
        <v>0.69058950536957697</v>
      </c>
      <c r="O32" s="4">
        <v>-2.6100202105587343E-3</v>
      </c>
      <c r="P32" s="4">
        <v>-0.63371648304699824</v>
      </c>
      <c r="Q32" s="4">
        <v>-1.6188900545881437</v>
      </c>
    </row>
    <row r="33" spans="1:25" x14ac:dyDescent="0.75">
      <c r="A33" s="4" t="s">
        <v>44</v>
      </c>
      <c r="B33" s="4">
        <v>0.5</v>
      </c>
      <c r="L33" s="20"/>
      <c r="M33" s="4">
        <v>-3.9440782101274406E-4</v>
      </c>
      <c r="N33" s="4">
        <v>-2.6100202105587352E-3</v>
      </c>
      <c r="O33" s="4">
        <v>5.663104013701333E-4</v>
      </c>
      <c r="P33" s="4">
        <v>3.211052419822735E-3</v>
      </c>
      <c r="Q33" s="4">
        <v>6.7829016312551576E-3</v>
      </c>
    </row>
    <row r="34" spans="1:25" x14ac:dyDescent="0.75">
      <c r="A34" s="4" t="s">
        <v>43</v>
      </c>
      <c r="B34" s="4" t="s">
        <v>22</v>
      </c>
      <c r="C34" s="4" t="s">
        <v>23</v>
      </c>
      <c r="D34" s="4" t="s">
        <v>24</v>
      </c>
      <c r="E34" s="4" t="s">
        <v>25</v>
      </c>
      <c r="F34" s="4" t="s">
        <v>26</v>
      </c>
      <c r="G34" s="4" t="s">
        <v>42</v>
      </c>
      <c r="H34" s="4" t="s">
        <v>45</v>
      </c>
      <c r="L34" s="20"/>
      <c r="M34" s="4">
        <v>-3.3483448902967478E-2</v>
      </c>
      <c r="N34" s="4">
        <v>-0.63371648304699846</v>
      </c>
      <c r="O34" s="4">
        <v>3.211052419822735E-3</v>
      </c>
      <c r="P34" s="4">
        <v>0.69369236670365453</v>
      </c>
      <c r="Q34" s="4">
        <v>1.3093239281814559</v>
      </c>
    </row>
    <row r="35" spans="1:25" x14ac:dyDescent="0.75">
      <c r="A35" s="4">
        <v>0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L35" s="20"/>
      <c r="M35" s="4">
        <v>-8.9151389246278606E-2</v>
      </c>
      <c r="N35" s="4">
        <v>-1.6188900545881439</v>
      </c>
      <c r="O35" s="4">
        <v>6.7829016312551584E-3</v>
      </c>
      <c r="P35" s="4">
        <v>1.3093239281814557</v>
      </c>
      <c r="Q35" s="4">
        <v>4.3852719745579991</v>
      </c>
    </row>
    <row r="36" spans="1:25" x14ac:dyDescent="0.75">
      <c r="A36" s="4">
        <f>A35+1</f>
        <v>1</v>
      </c>
      <c r="B36" s="4">
        <f>($J$19-$C$19*C35-$D$19*D35-$E$19*E35-$F$19*F35-$G$19*G35)/$B$19</f>
        <v>16.553846153846152</v>
      </c>
      <c r="C36" s="4">
        <f t="shared" ref="C36:C65" si="42">($J$20-$B$20*(lambda*B36+(1-lambda)*B35)-$D$20*D35-$E$20*E35-$F$20*F35-$G$20*G35)/$C$20</f>
        <v>0.17974491708241569</v>
      </c>
      <c r="D36" s="4">
        <f t="shared" ref="D36:D65" si="43">($J$21-$B$21*(lambda*B36+(1-lambda)*B35)-$C$21*(lambda*C36+(1-lambda)*C35)-$E$21*E35-$F$21*F35-$G$21*G35)/$D$21</f>
        <v>1.0563778427707573</v>
      </c>
      <c r="E36" s="4">
        <f t="shared" ref="E36:E65" si="44">($J$22-$B$22*(lambda*B36+(1-lambda)*B35)-$C$22*(lambda*C36+(1-lambda)*C35)-$D$22*(lambda*D36+(1-lambda)*D35)-$F$22*F35-$G$22*G35)/$E$22</f>
        <v>0.12424900200856556</v>
      </c>
      <c r="F36" s="4">
        <f t="shared" ref="F36:F65" si="45">($J$23-$B$23*(lambda*B36+(1-lambda)*B35)-$C$23*(lambda*C36+(1-lambda)*C35)-$D$23*(lambda*D36+(1-lambda)*D35)-$E$23*(lambda*E36+(1-lambda)*E35)-$G$23*G35)/$F$23</f>
        <v>-26.902583547310723</v>
      </c>
      <c r="G36" s="4">
        <f t="shared" ref="G36:G65" si="46">($J$24-$B$24*(lambda*B36+(1-lambda)*B35)-$C$24*(lambda*C36+(1-lambda)*C35)-$D$24*(lambda*D36+(1-lambda)*D35)-$E$24*(lambda*E36+(1-lambda)*E35)-$F$24*(lambda*F36+(1-lambda)*F35))/$G$24</f>
        <v>22.430507215746115</v>
      </c>
      <c r="H36" s="4">
        <f>MAX(ABS(B35-B36),ABS(C35-C36),ABS(D35-D36),ABS(E35-E36),ABS(F35-F36),ABS(G35-G36))</f>
        <v>26.902583547310723</v>
      </c>
    </row>
    <row r="37" spans="1:25" x14ac:dyDescent="0.75">
      <c r="A37" s="4">
        <f t="shared" ref="A37:A65" si="47">A36+1</f>
        <v>2</v>
      </c>
      <c r="B37" s="4">
        <f t="shared" ref="B37:B58" si="48">($J$19-$C$19*C36-$D$19*D36-$E$19*E36-$F$19*F36-$G$19*G36)/$B$19</f>
        <v>42.292399169176107</v>
      </c>
      <c r="C37" s="4">
        <f t="shared" si="42"/>
        <v>0.44964699847497247</v>
      </c>
      <c r="D37" s="4">
        <f t="shared" si="43"/>
        <v>4.8141495369767844</v>
      </c>
      <c r="E37" s="4">
        <f t="shared" si="44"/>
        <v>3.2047770307785807E-2</v>
      </c>
      <c r="F37" s="4">
        <f t="shared" si="45"/>
        <v>-175.98994601018501</v>
      </c>
      <c r="G37" s="4">
        <f t="shared" si="46"/>
        <v>148.98372871463141</v>
      </c>
      <c r="H37" s="4">
        <f t="shared" ref="H37:H58" si="49">MAX(ABS(B36-B37),ABS(C36-C37),ABS(D36-D37),ABS(E36-E37),ABS(F36-F37),ABS(G36-G37))</f>
        <v>149.0873624628743</v>
      </c>
      <c r="L37" s="20" t="s">
        <v>49</v>
      </c>
      <c r="M37" s="4">
        <f t="array" ref="M37:Y41">MMULT(M31:Q35,M19:Y23)</f>
        <v>-6.5613510938251352E-3</v>
      </c>
      <c r="N37" s="4">
        <v>-1.326407389914698E-2</v>
      </c>
      <c r="O37" s="4">
        <v>-1.3194965956679822E-2</v>
      </c>
      <c r="P37" s="4">
        <v>5.6283118780511704E-3</v>
      </c>
      <c r="Q37" s="4">
        <v>-9.8978666370150847E-3</v>
      </c>
      <c r="R37" s="4">
        <v>-1.8345245234448304E-2</v>
      </c>
      <c r="S37" s="4">
        <v>5.452421632688928E-3</v>
      </c>
      <c r="T37" s="4">
        <v>1.1233720231281746E-2</v>
      </c>
      <c r="U37" s="4">
        <v>-4.7602340389353709E-3</v>
      </c>
      <c r="V37" s="4">
        <v>1.5414213868270077E-2</v>
      </c>
      <c r="W37" s="4">
        <v>2.6913804470216796E-2</v>
      </c>
      <c r="X37" s="4">
        <v>1.1021173228413783E-2</v>
      </c>
      <c r="Y37" s="4">
        <v>7.82467292931803E-3</v>
      </c>
    </row>
    <row r="38" spans="1:25" x14ac:dyDescent="0.75">
      <c r="A38" s="4">
        <f t="shared" si="47"/>
        <v>3</v>
      </c>
      <c r="B38" s="4">
        <f t="shared" si="48"/>
        <v>234.96612499885612</v>
      </c>
      <c r="C38" s="4">
        <f t="shared" si="42"/>
        <v>2.4753198473014324</v>
      </c>
      <c r="D38" s="4">
        <f t="shared" si="43"/>
        <v>30.26592845439712</v>
      </c>
      <c r="E38" s="4">
        <f t="shared" si="44"/>
        <v>-0.24130814942445902</v>
      </c>
      <c r="F38" s="4">
        <f t="shared" si="45"/>
        <v>-1065.037200452748</v>
      </c>
      <c r="G38" s="4">
        <f t="shared" si="46"/>
        <v>917.28461571866899</v>
      </c>
      <c r="H38" s="4">
        <f t="shared" si="49"/>
        <v>889.04725444256303</v>
      </c>
      <c r="L38" s="20"/>
      <c r="M38" s="4">
        <v>-3.7015707420678945E-2</v>
      </c>
      <c r="N38" s="4">
        <v>-0.33934610785412245</v>
      </c>
      <c r="O38" s="4">
        <v>-0.10847246299148372</v>
      </c>
      <c r="P38" s="4">
        <v>-4.4881479884858022E-2</v>
      </c>
      <c r="Q38" s="4">
        <v>-0.13884778970699774</v>
      </c>
      <c r="R38" s="4">
        <v>-0.37485502143270932</v>
      </c>
      <c r="S38" s="4">
        <v>0.10429188859514671</v>
      </c>
      <c r="T38" s="4">
        <v>0.33884756206358757</v>
      </c>
      <c r="U38" s="4">
        <v>-0.20591231848739433</v>
      </c>
      <c r="V38" s="4">
        <v>0.30308773650121434</v>
      </c>
      <c r="W38" s="4">
        <v>0.36408392823170588</v>
      </c>
      <c r="X38" s="4">
        <v>8.8797969362654605E-2</v>
      </c>
      <c r="Y38" s="4">
        <v>-9.4461721869161241E-3</v>
      </c>
    </row>
    <row r="39" spans="1:25" x14ac:dyDescent="0.75">
      <c r="A39" s="4">
        <f t="shared" si="47"/>
        <v>4</v>
      </c>
      <c r="B39" s="4">
        <f t="shared" si="48"/>
        <v>1332.5314290600509</v>
      </c>
      <c r="C39" s="4">
        <f t="shared" si="42"/>
        <v>13.99325133736286</v>
      </c>
      <c r="D39" s="4">
        <f t="shared" si="43"/>
        <v>178.33025949918459</v>
      </c>
      <c r="E39" s="4">
        <f t="shared" si="44"/>
        <v>-2.1399148202472995</v>
      </c>
      <c r="F39" s="4">
        <f t="shared" si="45"/>
        <v>-6352.3658780613077</v>
      </c>
      <c r="G39" s="4">
        <f t="shared" si="46"/>
        <v>5495.4045670733658</v>
      </c>
      <c r="H39" s="4">
        <f t="shared" si="49"/>
        <v>5287.3286776085597</v>
      </c>
      <c r="L39" s="20"/>
      <c r="M39" s="4">
        <v>1.886224562845671E-2</v>
      </c>
      <c r="N39" s="4">
        <v>-3.4974664745827388E-3</v>
      </c>
      <c r="O39" s="4">
        <v>4.0944566914082464E-3</v>
      </c>
      <c r="P39" s="4">
        <v>-6.3089607883714148E-3</v>
      </c>
      <c r="Q39" s="4">
        <v>1.7909925440792972E-3</v>
      </c>
      <c r="R39" s="4">
        <v>5.4944269630112091E-3</v>
      </c>
      <c r="S39" s="4">
        <v>-3.3330614075905932E-3</v>
      </c>
      <c r="T39" s="4">
        <v>-2.9243604258350313E-3</v>
      </c>
      <c r="U39" s="4">
        <v>-5.6792721420797897E-3</v>
      </c>
      <c r="V39" s="4">
        <v>-8.4553483994047329E-4</v>
      </c>
      <c r="W39" s="4">
        <v>-1.0395361987237698E-3</v>
      </c>
      <c r="X39" s="4">
        <v>1.1884837500303344E-3</v>
      </c>
      <c r="Y39" s="4">
        <v>-7.2942787923392267E-3</v>
      </c>
    </row>
    <row r="40" spans="1:25" x14ac:dyDescent="0.75">
      <c r="A40" s="4">
        <f t="shared" si="47"/>
        <v>5</v>
      </c>
      <c r="B40" s="4">
        <f t="shared" si="48"/>
        <v>7887.5976304842034</v>
      </c>
      <c r="C40" s="4">
        <f t="shared" si="42"/>
        <v>82.784959911509645</v>
      </c>
      <c r="D40" s="4">
        <f t="shared" si="43"/>
        <v>1060.1546628542228</v>
      </c>
      <c r="E40" s="4">
        <f t="shared" si="44"/>
        <v>-13.131260635449632</v>
      </c>
      <c r="F40" s="4">
        <f t="shared" si="45"/>
        <v>-37741.946853117966</v>
      </c>
      <c r="G40" s="4">
        <f t="shared" si="46"/>
        <v>32689.172422661402</v>
      </c>
      <c r="H40" s="4">
        <f t="shared" si="49"/>
        <v>31389.580975056659</v>
      </c>
      <c r="L40" s="20"/>
      <c r="M40" s="4">
        <v>0.11685117303242598</v>
      </c>
      <c r="N40" s="4">
        <v>0.32227336945552643</v>
      </c>
      <c r="O40" s="4">
        <v>3.2050678085859818E-2</v>
      </c>
      <c r="P40" s="4">
        <v>2.0667287936360967E-2</v>
      </c>
      <c r="Q40" s="4">
        <v>0.25056919217625273</v>
      </c>
      <c r="R40" s="4">
        <v>0.26066316188792094</v>
      </c>
      <c r="S40" s="4">
        <v>0.14744109341430822</v>
      </c>
      <c r="T40" s="4">
        <v>-0.31135248175665708</v>
      </c>
      <c r="U40" s="4">
        <v>0.14306122088481343</v>
      </c>
      <c r="V40" s="4">
        <v>-0.38804990556854513</v>
      </c>
      <c r="W40" s="4">
        <v>-0.36756014356907274</v>
      </c>
      <c r="X40" s="4">
        <v>-0.13776563507518258</v>
      </c>
      <c r="Y40" s="4">
        <v>-1.3606734010589872E-2</v>
      </c>
    </row>
    <row r="41" spans="1:25" x14ac:dyDescent="0.75">
      <c r="A41" s="4">
        <f t="shared" si="47"/>
        <v>6</v>
      </c>
      <c r="B41" s="4">
        <f t="shared" si="48"/>
        <v>46751.635540174233</v>
      </c>
      <c r="C41" s="4">
        <f t="shared" si="42"/>
        <v>490.61603113935735</v>
      </c>
      <c r="D41" s="4">
        <f t="shared" si="43"/>
        <v>6291.3731307386397</v>
      </c>
      <c r="E41" s="4">
        <f t="shared" si="44"/>
        <v>-78.65300875655285</v>
      </c>
      <c r="F41" s="4">
        <f t="shared" si="45"/>
        <v>-224067.30164564244</v>
      </c>
      <c r="G41" s="4">
        <f t="shared" si="46"/>
        <v>194118.22740395472</v>
      </c>
      <c r="H41" s="4">
        <f t="shared" si="49"/>
        <v>186325.35479252448</v>
      </c>
      <c r="L41" s="20"/>
      <c r="M41" s="4">
        <v>-8.7460634014777217E-2</v>
      </c>
      <c r="N41" s="4">
        <v>0.75366426701140909</v>
      </c>
      <c r="O41" s="4">
        <v>0.66195060021530949</v>
      </c>
      <c r="P41" s="4">
        <v>6.3412984086275159E-3</v>
      </c>
      <c r="Q41" s="4">
        <v>0.23084949581092395</v>
      </c>
      <c r="R41" s="4">
        <v>1.0299499120519746</v>
      </c>
      <c r="S41" s="4">
        <v>-0.6287725013718628</v>
      </c>
      <c r="T41" s="4">
        <v>-0.50413836431519066</v>
      </c>
      <c r="U41" s="4">
        <v>0.51037067539594538</v>
      </c>
      <c r="V41" s="4">
        <v>-0.44441537061594705</v>
      </c>
      <c r="W41" s="4">
        <v>-1.0307684724180239</v>
      </c>
      <c r="X41" s="4">
        <v>-0.28585075427511786</v>
      </c>
      <c r="Y41" s="4">
        <v>-7.4951785785185798E-2</v>
      </c>
    </row>
    <row r="42" spans="1:25" x14ac:dyDescent="0.75">
      <c r="A42" s="4">
        <f t="shared" si="47"/>
        <v>7</v>
      </c>
      <c r="B42" s="4">
        <f t="shared" si="48"/>
        <v>277470.15051406226</v>
      </c>
      <c r="C42" s="4">
        <f t="shared" si="42"/>
        <v>2911.7261114896073</v>
      </c>
      <c r="D42" s="4">
        <f t="shared" si="43"/>
        <v>37344.397657811205</v>
      </c>
      <c r="E42" s="4">
        <f t="shared" si="44"/>
        <v>-467.30813726131976</v>
      </c>
      <c r="F42" s="4">
        <f t="shared" si="45"/>
        <v>-1330017.7116156614</v>
      </c>
      <c r="G42" s="4">
        <f t="shared" si="46"/>
        <v>1152309.4959145107</v>
      </c>
      <c r="H42" s="4">
        <f t="shared" si="49"/>
        <v>1105950.409970019</v>
      </c>
    </row>
    <row r="43" spans="1:25" x14ac:dyDescent="0.75">
      <c r="A43" s="4">
        <f t="shared" si="47"/>
        <v>8</v>
      </c>
      <c r="B43" s="4">
        <f t="shared" si="48"/>
        <v>1646869.4049240104</v>
      </c>
      <c r="C43" s="4">
        <f t="shared" si="42"/>
        <v>17281.876811670554</v>
      </c>
      <c r="D43" s="4">
        <f t="shared" si="43"/>
        <v>221658.3956048995</v>
      </c>
      <c r="E43" s="4">
        <f t="shared" si="44"/>
        <v>-2774.4728657660303</v>
      </c>
      <c r="F43" s="4">
        <f t="shared" si="45"/>
        <v>-7894452.9735904066</v>
      </c>
      <c r="G43" s="4">
        <f t="shared" si="46"/>
        <v>6839721.6900124121</v>
      </c>
      <c r="H43" s="4">
        <f t="shared" si="49"/>
        <v>6564435.2619747454</v>
      </c>
      <c r="L43" s="20" t="s">
        <v>50</v>
      </c>
      <c r="M43" s="4">
        <f t="array" ref="M43:M47">MMULT(M37:Y41,F3:F15)</f>
        <v>0.3697194908526279</v>
      </c>
    </row>
    <row r="44" spans="1:25" x14ac:dyDescent="0.75">
      <c r="A44" s="4">
        <f t="shared" si="47"/>
        <v>9</v>
      </c>
      <c r="B44" s="4">
        <f t="shared" si="48"/>
        <v>9775044.8778030612</v>
      </c>
      <c r="C44" s="4">
        <f t="shared" si="42"/>
        <v>102577.01478253074</v>
      </c>
      <c r="D44" s="4">
        <f t="shared" si="43"/>
        <v>1315666.1073587032</v>
      </c>
      <c r="E44" s="4">
        <f t="shared" si="44"/>
        <v>-16468.530954164551</v>
      </c>
      <c r="F44" s="4">
        <f t="shared" si="45"/>
        <v>-46857994.319776922</v>
      </c>
      <c r="G44" s="4">
        <f t="shared" si="46"/>
        <v>40597663.151763909</v>
      </c>
      <c r="H44" s="4">
        <f t="shared" si="49"/>
        <v>38963541.346186519</v>
      </c>
      <c r="L44" s="20"/>
      <c r="M44" s="4">
        <v>1.9354359883814423</v>
      </c>
    </row>
    <row r="45" spans="1:25" x14ac:dyDescent="0.75">
      <c r="A45" s="4">
        <f t="shared" si="47"/>
        <v>10</v>
      </c>
      <c r="B45" s="4">
        <f t="shared" si="48"/>
        <v>58020196.724135011</v>
      </c>
      <c r="C45" s="4">
        <f t="shared" si="42"/>
        <v>608850.11874570011</v>
      </c>
      <c r="D45" s="4">
        <f t="shared" si="43"/>
        <v>7809200.9391169641</v>
      </c>
      <c r="E45" s="4">
        <f t="shared" si="44"/>
        <v>-97750.57715747795</v>
      </c>
      <c r="F45" s="4">
        <f t="shared" si="45"/>
        <v>-278128054.92147303</v>
      </c>
      <c r="G45" s="4">
        <f t="shared" si="46"/>
        <v>240969634.45859355</v>
      </c>
      <c r="H45" s="4">
        <f t="shared" si="49"/>
        <v>231270060.6016961</v>
      </c>
      <c r="L45" s="20"/>
      <c r="M45" s="4">
        <v>6.9409708468463366E-2</v>
      </c>
    </row>
    <row r="46" spans="1:25" x14ac:dyDescent="0.75">
      <c r="A46" s="4">
        <f t="shared" si="47"/>
        <v>11</v>
      </c>
      <c r="B46" s="4">
        <f t="shared" si="48"/>
        <v>344381745.50998712</v>
      </c>
      <c r="C46" s="4">
        <f t="shared" si="42"/>
        <v>3613859.8267038004</v>
      </c>
      <c r="D46" s="4">
        <f t="shared" si="43"/>
        <v>46351904.455115631</v>
      </c>
      <c r="E46" s="4">
        <f t="shared" si="44"/>
        <v>-580204.01056650339</v>
      </c>
      <c r="F46" s="4">
        <f t="shared" si="45"/>
        <v>-1650843077.9794762</v>
      </c>
      <c r="G46" s="4">
        <f t="shared" si="46"/>
        <v>1430287517.4478827</v>
      </c>
      <c r="H46" s="4">
        <f t="shared" si="49"/>
        <v>1372715023.0580032</v>
      </c>
      <c r="L46" s="20"/>
      <c r="M46" s="4">
        <v>-0.80358537914468442</v>
      </c>
    </row>
    <row r="47" spans="1:25" x14ac:dyDescent="0.75">
      <c r="A47" s="4">
        <f t="shared" si="47"/>
        <v>12</v>
      </c>
      <c r="B47" s="4">
        <f t="shared" si="48"/>
        <v>2044095006.2620451</v>
      </c>
      <c r="C47" s="4">
        <f t="shared" si="42"/>
        <v>21450244.847243492</v>
      </c>
      <c r="D47" s="4">
        <f t="shared" si="43"/>
        <v>275124046.89489853</v>
      </c>
      <c r="E47" s="4">
        <f t="shared" si="44"/>
        <v>-3443830.7756045084</v>
      </c>
      <c r="F47" s="4">
        <f t="shared" si="45"/>
        <v>-9798661786.1982174</v>
      </c>
      <c r="G47" s="4">
        <f t="shared" si="46"/>
        <v>8489543335.2907429</v>
      </c>
      <c r="H47" s="4">
        <f t="shared" si="49"/>
        <v>8147818708.2187414</v>
      </c>
      <c r="L47" s="20"/>
      <c r="M47" s="4">
        <v>-4.3312114463868339</v>
      </c>
    </row>
    <row r="48" spans="1:25" x14ac:dyDescent="0.75">
      <c r="A48" s="4">
        <f t="shared" si="47"/>
        <v>13</v>
      </c>
      <c r="B48" s="4">
        <f t="shared" si="48"/>
        <v>12132828136.996878</v>
      </c>
      <c r="C48" s="4">
        <f t="shared" si="42"/>
        <v>127319000.84215176</v>
      </c>
      <c r="D48" s="4">
        <f t="shared" si="43"/>
        <v>1633012546.3615429</v>
      </c>
      <c r="E48" s="4">
        <f t="shared" si="44"/>
        <v>-20441030.501511931</v>
      </c>
      <c r="F48" s="4">
        <f t="shared" si="45"/>
        <v>-58160447372.478569</v>
      </c>
      <c r="G48" s="4">
        <f t="shared" si="46"/>
        <v>50390109440.180687</v>
      </c>
      <c r="H48" s="4">
        <f t="shared" si="49"/>
        <v>48361785586.28035</v>
      </c>
    </row>
    <row r="49" spans="1:8" x14ac:dyDescent="0.75">
      <c r="A49" s="4">
        <f t="shared" si="47"/>
        <v>14</v>
      </c>
      <c r="B49" s="4">
        <f t="shared" si="48"/>
        <v>72015008336.341522</v>
      </c>
      <c r="C49" s="4">
        <f t="shared" si="42"/>
        <v>755708298.23177814</v>
      </c>
      <c r="D49" s="4">
        <f t="shared" si="43"/>
        <v>9692827667.6078739</v>
      </c>
      <c r="E49" s="4">
        <f t="shared" si="44"/>
        <v>-121328760.11193594</v>
      </c>
      <c r="F49" s="4">
        <f t="shared" si="45"/>
        <v>-345214245271.28119</v>
      </c>
      <c r="G49" s="4">
        <f t="shared" si="46"/>
        <v>299093015863.07074</v>
      </c>
      <c r="H49" s="4">
        <f t="shared" si="49"/>
        <v>287053797898.80261</v>
      </c>
    </row>
    <row r="50" spans="1:8" x14ac:dyDescent="0.75">
      <c r="A50" s="4">
        <f t="shared" si="47"/>
        <v>15</v>
      </c>
      <c r="B50" s="4">
        <f t="shared" si="48"/>
        <v>427448684847.26294</v>
      </c>
      <c r="C50" s="4">
        <f t="shared" si="42"/>
        <v>4485544411.5230112</v>
      </c>
      <c r="D50" s="4">
        <f t="shared" si="43"/>
        <v>57532263554.589348</v>
      </c>
      <c r="E50" s="4">
        <f t="shared" si="44"/>
        <v>-720152926.4324317</v>
      </c>
      <c r="F50" s="4">
        <f t="shared" si="45"/>
        <v>-2049036424003.7817</v>
      </c>
      <c r="G50" s="4">
        <f t="shared" si="46"/>
        <v>1775281559561.8108</v>
      </c>
      <c r="H50" s="4">
        <f t="shared" si="49"/>
        <v>1703822178732.5005</v>
      </c>
    </row>
    <row r="51" spans="1:8" x14ac:dyDescent="0.75">
      <c r="A51" s="4">
        <f t="shared" si="47"/>
        <v>16</v>
      </c>
      <c r="B51" s="4">
        <f t="shared" si="48"/>
        <v>2537143054080.9121</v>
      </c>
      <c r="C51" s="4">
        <f t="shared" si="42"/>
        <v>26624173265.16161</v>
      </c>
      <c r="D51" s="4">
        <f t="shared" si="43"/>
        <v>341485628665.30231</v>
      </c>
      <c r="E51" s="4">
        <f t="shared" si="44"/>
        <v>-4274503725.0489731</v>
      </c>
      <c r="F51" s="4">
        <f t="shared" si="45"/>
        <v>-12162158208068.895</v>
      </c>
      <c r="G51" s="4">
        <f t="shared" si="46"/>
        <v>10537272514389.719</v>
      </c>
      <c r="H51" s="4">
        <f t="shared" si="49"/>
        <v>10113121784065.113</v>
      </c>
    </row>
    <row r="52" spans="1:8" x14ac:dyDescent="0.75">
      <c r="A52" s="4">
        <f t="shared" si="47"/>
        <v>17</v>
      </c>
      <c r="B52" s="4">
        <f t="shared" si="48"/>
        <v>15059339530661.545</v>
      </c>
      <c r="C52" s="4">
        <f t="shared" si="42"/>
        <v>158029112421.35315</v>
      </c>
      <c r="D52" s="4">
        <f t="shared" si="43"/>
        <v>2026905033462.7996</v>
      </c>
      <c r="E52" s="4">
        <f t="shared" si="44"/>
        <v>-25371530714.146885</v>
      </c>
      <c r="F52" s="4">
        <f t="shared" si="45"/>
        <v>-72189098516653.594</v>
      </c>
      <c r="G52" s="4">
        <f t="shared" si="46"/>
        <v>62544508189008.273</v>
      </c>
      <c r="H52" s="4">
        <f t="shared" si="49"/>
        <v>60026940308584.703</v>
      </c>
    </row>
    <row r="53" spans="1:8" x14ac:dyDescent="0.75">
      <c r="A53" s="4">
        <f t="shared" si="47"/>
        <v>18</v>
      </c>
      <c r="B53" s="4">
        <f t="shared" si="48"/>
        <v>89385463202580.844</v>
      </c>
      <c r="C53" s="4">
        <f t="shared" si="42"/>
        <v>937989702968.68298</v>
      </c>
      <c r="D53" s="4">
        <f t="shared" si="43"/>
        <v>12030796232131.152</v>
      </c>
      <c r="E53" s="4">
        <f t="shared" si="44"/>
        <v>-150593989891.98071</v>
      </c>
      <c r="F53" s="4">
        <f t="shared" si="45"/>
        <v>-428482005864751.25</v>
      </c>
      <c r="G53" s="4">
        <f t="shared" si="46"/>
        <v>371236057456568.88</v>
      </c>
      <c r="H53" s="4">
        <f t="shared" si="49"/>
        <v>356292907348097.63</v>
      </c>
    </row>
    <row r="54" spans="1:8" x14ac:dyDescent="0.75">
      <c r="A54" s="4">
        <f t="shared" si="47"/>
        <v>19</v>
      </c>
      <c r="B54" s="4">
        <f t="shared" si="48"/>
        <v>530551888791591.75</v>
      </c>
      <c r="C54" s="4">
        <f t="shared" si="42"/>
        <v>5567484809573.5391</v>
      </c>
      <c r="D54" s="4">
        <f t="shared" si="43"/>
        <v>71409392936282.141</v>
      </c>
      <c r="E54" s="4">
        <f t="shared" si="44"/>
        <v>-893858161218.67358</v>
      </c>
      <c r="F54" s="4">
        <f t="shared" si="45"/>
        <v>-2543276382755573.5</v>
      </c>
      <c r="G54" s="4">
        <f t="shared" si="46"/>
        <v>2203490191965501.8</v>
      </c>
      <c r="H54" s="4">
        <f t="shared" si="49"/>
        <v>2114794376890822.3</v>
      </c>
    </row>
    <row r="55" spans="1:8" x14ac:dyDescent="0.75">
      <c r="A55" s="4">
        <f t="shared" si="47"/>
        <v>20</v>
      </c>
      <c r="B55" s="4">
        <f t="shared" si="48"/>
        <v>3149117279421530</v>
      </c>
      <c r="C55" s="4">
        <f t="shared" si="42"/>
        <v>33046084628362.797</v>
      </c>
      <c r="D55" s="4">
        <f t="shared" si="43"/>
        <v>423854024383631.75</v>
      </c>
      <c r="E55" s="4">
        <f t="shared" si="44"/>
        <v>-5305539835618.374</v>
      </c>
      <c r="F55" s="4">
        <f t="shared" si="45"/>
        <v>-1.509574420990639E+16</v>
      </c>
      <c r="G55" s="4">
        <f t="shared" si="46"/>
        <v>1.3078926274976626E+16</v>
      </c>
      <c r="H55" s="4">
        <f t="shared" si="49"/>
        <v>1.2552467827150816E+16</v>
      </c>
    </row>
    <row r="56" spans="1:8" x14ac:dyDescent="0.75">
      <c r="A56" s="4">
        <f t="shared" si="47"/>
        <v>21</v>
      </c>
      <c r="B56" s="4">
        <f t="shared" si="48"/>
        <v>1.8691743162273412E+16</v>
      </c>
      <c r="C56" s="4">
        <f t="shared" si="42"/>
        <v>196146688606520.38</v>
      </c>
      <c r="D56" s="4">
        <f t="shared" si="43"/>
        <v>2515806767136398</v>
      </c>
      <c r="E56" s="4">
        <f t="shared" si="44"/>
        <v>-31491297130352.902</v>
      </c>
      <c r="F56" s="4">
        <f t="shared" si="45"/>
        <v>-8.9601544997644432E+16</v>
      </c>
      <c r="G56" s="4">
        <f t="shared" si="46"/>
        <v>7.7630621243512928E+16</v>
      </c>
      <c r="H56" s="4">
        <f t="shared" si="49"/>
        <v>7.4505800787738048E+16</v>
      </c>
    </row>
    <row r="57" spans="1:8" x14ac:dyDescent="0.75">
      <c r="A57" s="4">
        <f t="shared" si="47"/>
        <v>22</v>
      </c>
      <c r="B57" s="4">
        <f t="shared" si="48"/>
        <v>1.109457766871657E+17</v>
      </c>
      <c r="C57" s="4">
        <f t="shared" si="42"/>
        <v>1164238483438440.3</v>
      </c>
      <c r="D57" s="4">
        <f t="shared" si="43"/>
        <v>1.4932696932094324E+16</v>
      </c>
      <c r="E57" s="4">
        <f t="shared" si="44"/>
        <v>-186918169626101.38</v>
      </c>
      <c r="F57" s="4">
        <f t="shared" si="45"/>
        <v>-5.3183445309680883E+17</v>
      </c>
      <c r="G57" s="4">
        <f t="shared" si="46"/>
        <v>4.6078043624911424E+17</v>
      </c>
      <c r="H57" s="4">
        <f t="shared" si="49"/>
        <v>4.4223290809916442E+17</v>
      </c>
    </row>
    <row r="58" spans="1:8" x14ac:dyDescent="0.75">
      <c r="A58" s="4">
        <f t="shared" si="47"/>
        <v>23</v>
      </c>
      <c r="B58" s="4">
        <f t="shared" si="48"/>
        <v>6.5852420814139533E+17</v>
      </c>
      <c r="C58" s="4">
        <f t="shared" si="42"/>
        <v>6910395765274122</v>
      </c>
      <c r="D58" s="4">
        <f t="shared" si="43"/>
        <v>8.8633769722939024E+16</v>
      </c>
      <c r="E58" s="4">
        <f t="shared" si="44"/>
        <v>-1109462147327568.5</v>
      </c>
      <c r="F58" s="4">
        <f t="shared" si="45"/>
        <v>-3.1567300040218895E+18</v>
      </c>
      <c r="G58" s="4">
        <f t="shared" si="46"/>
        <v>2.7349853321915264E+18</v>
      </c>
      <c r="H58" s="4">
        <f t="shared" si="49"/>
        <v>2.6248955509250806E+18</v>
      </c>
    </row>
    <row r="59" spans="1:8" x14ac:dyDescent="0.75">
      <c r="A59" s="4">
        <f t="shared" si="47"/>
        <v>24</v>
      </c>
      <c r="B59" s="4">
        <f t="shared" ref="B59:B65" si="50">($J$19-$C$19*C58-$D$19*D58-$E$19*E58-$F$19*F58-$G$19*G58)/$B$19</f>
        <v>3.9087033833746422E+18</v>
      </c>
      <c r="C59" s="4">
        <f t="shared" si="42"/>
        <v>4.101699979172992E+16</v>
      </c>
      <c r="D59" s="4">
        <f t="shared" si="43"/>
        <v>5.2609017453601958E+17</v>
      </c>
      <c r="E59" s="4">
        <f t="shared" si="44"/>
        <v>-6585268081829177</v>
      </c>
      <c r="F59" s="4">
        <f t="shared" si="45"/>
        <v>-1.8736928870003356E+19</v>
      </c>
      <c r="G59" s="4">
        <f t="shared" si="46"/>
        <v>1.6233642270477746E+19</v>
      </c>
      <c r="H59" s="4">
        <f t="shared" ref="H59:H65" si="51">MAX(ABS(B58-B59),ABS(C58-C59),ABS(D58-D59),ABS(E58-E59),ABS(F58-F59),ABS(G58-G59))</f>
        <v>1.5580198865981467E+19</v>
      </c>
    </row>
    <row r="60" spans="1:8" x14ac:dyDescent="0.75">
      <c r="A60" s="4">
        <f t="shared" si="47"/>
        <v>25</v>
      </c>
      <c r="B60" s="4">
        <f t="shared" si="50"/>
        <v>2.3200304484362949E+19</v>
      </c>
      <c r="C60" s="4">
        <f t="shared" si="42"/>
        <v>2.4345845434339443E+17</v>
      </c>
      <c r="D60" s="4">
        <f t="shared" si="43"/>
        <v>3.1226345512381978E+18</v>
      </c>
      <c r="E60" s="4">
        <f t="shared" si="44"/>
        <v>-3.9087188160512E+16</v>
      </c>
      <c r="F60" s="4">
        <f t="shared" si="45"/>
        <v>-1.1121397871603678E+20</v>
      </c>
      <c r="G60" s="4">
        <f t="shared" si="46"/>
        <v>9.635559586517998E+19</v>
      </c>
      <c r="H60" s="4">
        <f t="shared" si="51"/>
        <v>9.2477049846033416E+19</v>
      </c>
    </row>
    <row r="61" spans="1:8" x14ac:dyDescent="0.75">
      <c r="A61" s="4">
        <f t="shared" si="47"/>
        <v>26</v>
      </c>
      <c r="B61" s="4">
        <f t="shared" si="50"/>
        <v>1.3770656797765019E+20</v>
      </c>
      <c r="C61" s="4">
        <f t="shared" si="42"/>
        <v>1.4450598359762378E+18</v>
      </c>
      <c r="D61" s="4">
        <f t="shared" si="43"/>
        <v>1.8534553604210999E+19</v>
      </c>
      <c r="E61" s="4">
        <f t="shared" si="44"/>
        <v>-2.3200396085786512E+17</v>
      </c>
      <c r="F61" s="4">
        <f t="shared" si="45"/>
        <v>-6.6011613470190128E+20</v>
      </c>
      <c r="G61" s="4">
        <f t="shared" si="46"/>
        <v>5.719234599260795E+20</v>
      </c>
      <c r="H61" s="4">
        <f t="shared" si="51"/>
        <v>5.4890215598586449E+20</v>
      </c>
    </row>
    <row r="62" spans="1:8" x14ac:dyDescent="0.75">
      <c r="A62" s="4">
        <f t="shared" si="47"/>
        <v>27</v>
      </c>
      <c r="B62" s="4">
        <f t="shared" si="50"/>
        <v>8.1736422368785518E+20</v>
      </c>
      <c r="C62" s="4">
        <f t="shared" si="42"/>
        <v>8.5772249527481928E+18</v>
      </c>
      <c r="D62" s="4">
        <f t="shared" si="43"/>
        <v>1.1001277020109627E+20</v>
      </c>
      <c r="E62" s="4">
        <f t="shared" si="44"/>
        <v>-1.3770711168248312E+18</v>
      </c>
      <c r="F62" s="4">
        <f t="shared" si="45"/>
        <v>-3.9181523431185764E+21</v>
      </c>
      <c r="G62" s="4">
        <f t="shared" si="46"/>
        <v>3.3946803097091409E+21</v>
      </c>
      <c r="H62" s="4">
        <f t="shared" si="51"/>
        <v>3.2580362084166748E+21</v>
      </c>
    </row>
    <row r="63" spans="1:8" x14ac:dyDescent="0.75">
      <c r="A63" s="4">
        <f t="shared" si="47"/>
        <v>28</v>
      </c>
      <c r="B63" s="4">
        <f t="shared" si="50"/>
        <v>4.8515062424130793E+21</v>
      </c>
      <c r="C63" s="4">
        <f t="shared" si="42"/>
        <v>5.0910547825409303E+19</v>
      </c>
      <c r="D63" s="4">
        <f t="shared" si="43"/>
        <v>6.5298630146503698E+20</v>
      </c>
      <c r="E63" s="4">
        <f t="shared" si="44"/>
        <v>-8.1736745087509453E+18</v>
      </c>
      <c r="F63" s="4">
        <f t="shared" si="45"/>
        <v>-2.3256389257654312E+22</v>
      </c>
      <c r="G63" s="4">
        <f t="shared" si="46"/>
        <v>2.0149294814058498E+22</v>
      </c>
      <c r="H63" s="4">
        <f t="shared" si="51"/>
        <v>1.9338236914535735E+22</v>
      </c>
    </row>
    <row r="64" spans="1:8" x14ac:dyDescent="0.75">
      <c r="A64" s="4">
        <f t="shared" si="47"/>
        <v>29</v>
      </c>
      <c r="B64" s="4">
        <f t="shared" si="50"/>
        <v>2.8796358022591511E+22</v>
      </c>
      <c r="C64" s="4">
        <f t="shared" si="42"/>
        <v>3.021821036712847E+20</v>
      </c>
      <c r="D64" s="4">
        <f t="shared" si="43"/>
        <v>3.87583286123577E+21</v>
      </c>
      <c r="E64" s="4">
        <f t="shared" si="44"/>
        <v>-4.8515253975443775E+19</v>
      </c>
      <c r="F64" s="4">
        <f t="shared" si="45"/>
        <v>-1.3803946195544103E+23</v>
      </c>
      <c r="G64" s="4">
        <f t="shared" si="46"/>
        <v>1.1959714743761261E+23</v>
      </c>
      <c r="H64" s="4">
        <f t="shared" si="51"/>
        <v>1.1478307269778671E+23</v>
      </c>
    </row>
    <row r="65" spans="1:8" x14ac:dyDescent="0.75">
      <c r="A65" s="4">
        <f t="shared" si="47"/>
        <v>30</v>
      </c>
      <c r="B65" s="4">
        <f t="shared" si="50"/>
        <v>1.7092222372423907E+23</v>
      </c>
      <c r="C65" s="4">
        <f t="shared" si="42"/>
        <v>1.7936169945047918E+21</v>
      </c>
      <c r="D65" s="4">
        <f t="shared" si="43"/>
        <v>2.3005199855696176E+22</v>
      </c>
      <c r="E65" s="4">
        <f t="shared" si="44"/>
        <v>-2.8796471718831813E+20</v>
      </c>
      <c r="F65" s="4">
        <f t="shared" si="45"/>
        <v>-8.1934013254771112E+23</v>
      </c>
      <c r="G65" s="4">
        <f t="shared" si="46"/>
        <v>7.0987485205855824E+23</v>
      </c>
      <c r="H65" s="4">
        <f t="shared" si="51"/>
        <v>6.8130067059227008E+23</v>
      </c>
    </row>
  </sheetData>
  <mergeCells count="7">
    <mergeCell ref="L37:L41"/>
    <mergeCell ref="L43:L47"/>
    <mergeCell ref="I26:I30"/>
    <mergeCell ref="I19:I24"/>
    <mergeCell ref="L19:L23"/>
    <mergeCell ref="L25:L29"/>
    <mergeCell ref="L31:L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5 variabel</vt:lpstr>
      <vt:lpstr>5 variabel (reg)</vt:lpstr>
      <vt:lpstr>adua</vt:lpstr>
      <vt:lpstr>aempat</vt:lpstr>
      <vt:lpstr>alima</vt:lpstr>
      <vt:lpstr>anol</vt:lpstr>
      <vt:lpstr>asatu</vt:lpstr>
      <vt:lpstr>atiga</vt:lpstr>
      <vt:lpstr>lambda</vt:lpstr>
      <vt:lpstr>yrerata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Istiarto</dc:creator>
  <cp:lastModifiedBy>Istiarto</cp:lastModifiedBy>
  <dcterms:created xsi:type="dcterms:W3CDTF">2024-11-12T22:54:53Z</dcterms:created>
  <dcterms:modified xsi:type="dcterms:W3CDTF">2024-11-16T04:19:52Z</dcterms:modified>
</cp:coreProperties>
</file>