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gm365-my.sharepoint.com/personal/istiarto_365_ugm_ac_id/Documents/Python Projects/myProject/"/>
    </mc:Choice>
  </mc:AlternateContent>
  <xr:revisionPtr revIDLastSave="178" documentId="8_{CB64C616-2E12-4051-9B90-2FA370A3E9DA}" xr6:coauthVersionLast="47" xr6:coauthVersionMax="47" xr10:uidLastSave="{C611A81B-443F-442D-8C8F-07B32100C528}"/>
  <bookViews>
    <workbookView xWindow="1120" yWindow="415" windowWidth="17500" windowHeight="9990" xr2:uid="{740F5EE2-EA05-4E5A-AFED-387CB447F15F}"/>
  </bookViews>
  <sheets>
    <sheet name="6 variabel" sheetId="1" r:id="rId1"/>
    <sheet name="6 variabel (reg)" sheetId="2" r:id="rId2"/>
  </sheets>
  <externalReferences>
    <externalReference r:id="rId3"/>
  </externalReferences>
  <definedNames>
    <definedName name="adelapan">[1]Regresi!$R$32</definedName>
    <definedName name="adua">'6 variabel (reg)'!$K$29</definedName>
    <definedName name="aempat">'6 variabel (reg)'!$K$31</definedName>
    <definedName name="aenam">'6 variabel (reg)'!$K$33</definedName>
    <definedName name="alima">'6 variabel (reg)'!$K$32</definedName>
    <definedName name="anol">'6 variabel (reg)'!$K$27</definedName>
    <definedName name="asatu">'6 variabel (reg)'!$K$28</definedName>
    <definedName name="atiga">'6 variabel (reg)'!$K$30</definedName>
    <definedName name="atujuh">[1]Regresi!$R$31</definedName>
    <definedName name="beta1">#REF!</definedName>
    <definedName name="beta2">#REF!</definedName>
    <definedName name="beta3">#REF!</definedName>
    <definedName name="beta4">#REF!</definedName>
    <definedName name="beta5">#REF!</definedName>
    <definedName name="beta6">#REF!</definedName>
    <definedName name="beta7">#REF!</definedName>
    <definedName name="beta8">#REF!</definedName>
    <definedName name="beta9">#REF!</definedName>
    <definedName name="lambda">'6 variabel (reg)'!$B$33</definedName>
    <definedName name="matriks_Y">[1]Regresi!$M$22:$M$34</definedName>
    <definedName name="matriks_Z">[1]Regresi!$B$22:$J$34</definedName>
    <definedName name="ROrerata">[1]Regresi!$B$20</definedName>
    <definedName name="yrerata">'6 variabel (reg)'!$G$17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15" i="2" l="1"/>
  <c r="AN15" i="2"/>
  <c r="AO14" i="2"/>
  <c r="AN14" i="2"/>
  <c r="AO13" i="2"/>
  <c r="AN13" i="2"/>
  <c r="AO12" i="2"/>
  <c r="AN12" i="2"/>
  <c r="AO11" i="2"/>
  <c r="AN11" i="2"/>
  <c r="AO10" i="2"/>
  <c r="AN10" i="2"/>
  <c r="AO9" i="2"/>
  <c r="AN9" i="2"/>
  <c r="AO8" i="2"/>
  <c r="AN8" i="2"/>
  <c r="AO7" i="2"/>
  <c r="AN7" i="2"/>
  <c r="AO6" i="2"/>
  <c r="AN6" i="2"/>
  <c r="AO5" i="2"/>
  <c r="AN5" i="2"/>
  <c r="AO4" i="2"/>
  <c r="AN4" i="2"/>
  <c r="AO3" i="2"/>
  <c r="AL15" i="2"/>
  <c r="AK15" i="2"/>
  <c r="AL14" i="2"/>
  <c r="AK14" i="2"/>
  <c r="AL13" i="2"/>
  <c r="AK13" i="2"/>
  <c r="AL12" i="2"/>
  <c r="AK12" i="2"/>
  <c r="AL11" i="2"/>
  <c r="AK11" i="2"/>
  <c r="AL10" i="2"/>
  <c r="AK10" i="2"/>
  <c r="AL9" i="2"/>
  <c r="AK9" i="2"/>
  <c r="AL8" i="2"/>
  <c r="AK8" i="2"/>
  <c r="AL7" i="2"/>
  <c r="AK7" i="2"/>
  <c r="AL6" i="2"/>
  <c r="AK6" i="2"/>
  <c r="AL5" i="2"/>
  <c r="AK5" i="2"/>
  <c r="AL4" i="2"/>
  <c r="AK4" i="2"/>
  <c r="AL3" i="2"/>
  <c r="AK3" i="2"/>
  <c r="AN3" i="2"/>
  <c r="AM15" i="2"/>
  <c r="AM14" i="2"/>
  <c r="AM13" i="2"/>
  <c r="AM12" i="2"/>
  <c r="AM11" i="2"/>
  <c r="AM10" i="2"/>
  <c r="AM9" i="2"/>
  <c r="AM8" i="2"/>
  <c r="AM7" i="2"/>
  <c r="AM6" i="2"/>
  <c r="AM5" i="2"/>
  <c r="AM4" i="2"/>
  <c r="AM3" i="2"/>
  <c r="AN16" i="2"/>
  <c r="AO16" i="2"/>
  <c r="AN17" i="2"/>
  <c r="O48" i="2" a="1"/>
  <c r="O48" i="2"/>
  <c r="O49" i="2"/>
  <c r="O50" i="2"/>
  <c r="O51" i="2"/>
  <c r="O52" i="2"/>
  <c r="O53" i="2"/>
  <c r="N40" i="2" a="1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N33" i="2" a="1"/>
  <c r="N33" i="2"/>
  <c r="O33" i="2"/>
  <c r="P33" i="2"/>
  <c r="Q33" i="2"/>
  <c r="R33" i="2"/>
  <c r="S33" i="2"/>
  <c r="N34" i="2"/>
  <c r="O34" i="2"/>
  <c r="P34" i="2"/>
  <c r="Q34" i="2"/>
  <c r="R34" i="2"/>
  <c r="S34" i="2"/>
  <c r="N35" i="2"/>
  <c r="O35" i="2"/>
  <c r="P35" i="2"/>
  <c r="Q35" i="2"/>
  <c r="R35" i="2"/>
  <c r="S35" i="2"/>
  <c r="N36" i="2"/>
  <c r="O36" i="2"/>
  <c r="P36" i="2"/>
  <c r="Q36" i="2"/>
  <c r="R36" i="2"/>
  <c r="S36" i="2"/>
  <c r="N37" i="2"/>
  <c r="O37" i="2"/>
  <c r="P37" i="2"/>
  <c r="Q37" i="2"/>
  <c r="R37" i="2"/>
  <c r="S37" i="2"/>
  <c r="N38" i="2"/>
  <c r="O38" i="2"/>
  <c r="P38" i="2"/>
  <c r="Q38" i="2"/>
  <c r="R38" i="2"/>
  <c r="S38" i="2"/>
  <c r="N26" i="2" a="1"/>
  <c r="N26" i="2"/>
  <c r="O26" i="2"/>
  <c r="P26" i="2"/>
  <c r="Q26" i="2"/>
  <c r="R26" i="2"/>
  <c r="S26" i="2"/>
  <c r="N27" i="2"/>
  <c r="O27" i="2"/>
  <c r="P27" i="2"/>
  <c r="Q27" i="2"/>
  <c r="R27" i="2"/>
  <c r="S27" i="2"/>
  <c r="N28" i="2"/>
  <c r="O28" i="2"/>
  <c r="P28" i="2"/>
  <c r="Q28" i="2"/>
  <c r="R28" i="2"/>
  <c r="S28" i="2"/>
  <c r="N29" i="2"/>
  <c r="O29" i="2"/>
  <c r="P29" i="2"/>
  <c r="Q29" i="2"/>
  <c r="R29" i="2"/>
  <c r="S29" i="2"/>
  <c r="N30" i="2"/>
  <c r="O30" i="2"/>
  <c r="P30" i="2"/>
  <c r="Q30" i="2"/>
  <c r="R30" i="2"/>
  <c r="S30" i="2"/>
  <c r="N31" i="2"/>
  <c r="O31" i="2"/>
  <c r="P31" i="2"/>
  <c r="Q31" i="2"/>
  <c r="R31" i="2"/>
  <c r="S31" i="2"/>
  <c r="N19" i="2" a="1"/>
  <c r="N19" i="2"/>
  <c r="B39" i="2"/>
  <c r="C39" i="2"/>
  <c r="D39" i="2"/>
  <c r="E39" i="2"/>
  <c r="F39" i="2"/>
  <c r="G39" i="2"/>
  <c r="H39" i="2"/>
  <c r="B40" i="2"/>
  <c r="C40" i="2"/>
  <c r="D40" i="2"/>
  <c r="E40" i="2"/>
  <c r="F40" i="2"/>
  <c r="G40" i="2"/>
  <c r="H40" i="2"/>
  <c r="B41" i="2"/>
  <c r="C41" i="2"/>
  <c r="D41" i="2"/>
  <c r="E41" i="2"/>
  <c r="F41" i="2"/>
  <c r="G41" i="2"/>
  <c r="H41" i="2"/>
  <c r="B42" i="2"/>
  <c r="C42" i="2"/>
  <c r="D42" i="2"/>
  <c r="E42" i="2"/>
  <c r="F42" i="2"/>
  <c r="G42" i="2"/>
  <c r="H42" i="2"/>
  <c r="B43" i="2"/>
  <c r="C43" i="2"/>
  <c r="D43" i="2"/>
  <c r="E43" i="2"/>
  <c r="F43" i="2"/>
  <c r="G43" i="2"/>
  <c r="H43" i="2"/>
  <c r="B44" i="2"/>
  <c r="C44" i="2"/>
  <c r="D44" i="2"/>
  <c r="E44" i="2"/>
  <c r="F44" i="2"/>
  <c r="G44" i="2"/>
  <c r="H44" i="2"/>
  <c r="B45" i="2"/>
  <c r="C45" i="2"/>
  <c r="D45" i="2"/>
  <c r="E45" i="2"/>
  <c r="F45" i="2"/>
  <c r="G45" i="2"/>
  <c r="H45" i="2"/>
  <c r="B46" i="2"/>
  <c r="C46" i="2"/>
  <c r="D46" i="2"/>
  <c r="E46" i="2"/>
  <c r="F46" i="2"/>
  <c r="G46" i="2"/>
  <c r="H46" i="2"/>
  <c r="B47" i="2"/>
  <c r="C47" i="2"/>
  <c r="D47" i="2"/>
  <c r="E47" i="2"/>
  <c r="F47" i="2"/>
  <c r="G47" i="2"/>
  <c r="H47" i="2"/>
  <c r="B48" i="2"/>
  <c r="C48" i="2"/>
  <c r="D48" i="2"/>
  <c r="E48" i="2"/>
  <c r="F48" i="2"/>
  <c r="G48" i="2"/>
  <c r="H48" i="2"/>
  <c r="B49" i="2"/>
  <c r="C49" i="2"/>
  <c r="D49" i="2"/>
  <c r="E49" i="2"/>
  <c r="F49" i="2"/>
  <c r="G49" i="2"/>
  <c r="H49" i="2"/>
  <c r="B50" i="2"/>
  <c r="C50" i="2"/>
  <c r="D50" i="2"/>
  <c r="E50" i="2"/>
  <c r="F50" i="2"/>
  <c r="G50" i="2"/>
  <c r="H50" i="2"/>
  <c r="B51" i="2"/>
  <c r="C51" i="2"/>
  <c r="D51" i="2"/>
  <c r="E51" i="2"/>
  <c r="F51" i="2"/>
  <c r="G51" i="2"/>
  <c r="H51" i="2"/>
  <c r="B52" i="2"/>
  <c r="C52" i="2"/>
  <c r="D52" i="2"/>
  <c r="E52" i="2"/>
  <c r="F52" i="2"/>
  <c r="G52" i="2"/>
  <c r="H52" i="2"/>
  <c r="B53" i="2"/>
  <c r="C53" i="2"/>
  <c r="D53" i="2"/>
  <c r="E53" i="2"/>
  <c r="F53" i="2"/>
  <c r="G53" i="2"/>
  <c r="H53" i="2"/>
  <c r="B54" i="2"/>
  <c r="C54" i="2"/>
  <c r="D54" i="2"/>
  <c r="E54" i="2"/>
  <c r="F54" i="2"/>
  <c r="G54" i="2"/>
  <c r="H54" i="2"/>
  <c r="B55" i="2"/>
  <c r="C55" i="2"/>
  <c r="D55" i="2"/>
  <c r="E55" i="2"/>
  <c r="F55" i="2"/>
  <c r="G55" i="2"/>
  <c r="H55" i="2"/>
  <c r="B56" i="2"/>
  <c r="C56" i="2"/>
  <c r="D56" i="2"/>
  <c r="E56" i="2"/>
  <c r="F56" i="2"/>
  <c r="G56" i="2"/>
  <c r="H56" i="2"/>
  <c r="B57" i="2"/>
  <c r="C57" i="2"/>
  <c r="D57" i="2"/>
  <c r="E57" i="2"/>
  <c r="F57" i="2"/>
  <c r="G57" i="2"/>
  <c r="H57" i="2"/>
  <c r="B58" i="2"/>
  <c r="C58" i="2"/>
  <c r="D58" i="2"/>
  <c r="E58" i="2"/>
  <c r="F58" i="2"/>
  <c r="G58" i="2"/>
  <c r="H58" i="2"/>
  <c r="B59" i="2"/>
  <c r="C59" i="2"/>
  <c r="D59" i="2"/>
  <c r="E59" i="2"/>
  <c r="F59" i="2"/>
  <c r="G59" i="2"/>
  <c r="H59" i="2"/>
  <c r="B60" i="2"/>
  <c r="C60" i="2"/>
  <c r="D60" i="2"/>
  <c r="E60" i="2"/>
  <c r="F60" i="2"/>
  <c r="G60" i="2"/>
  <c r="H60" i="2"/>
  <c r="B61" i="2"/>
  <c r="C61" i="2"/>
  <c r="D61" i="2"/>
  <c r="E61" i="2"/>
  <c r="F61" i="2"/>
  <c r="G61" i="2"/>
  <c r="H61" i="2"/>
  <c r="B62" i="2"/>
  <c r="C62" i="2"/>
  <c r="D62" i="2"/>
  <c r="E62" i="2"/>
  <c r="F62" i="2"/>
  <c r="G62" i="2"/>
  <c r="H62" i="2"/>
  <c r="B63" i="2"/>
  <c r="C63" i="2"/>
  <c r="D63" i="2"/>
  <c r="E63" i="2"/>
  <c r="F63" i="2"/>
  <c r="G63" i="2"/>
  <c r="H63" i="2"/>
  <c r="B64" i="2"/>
  <c r="C64" i="2"/>
  <c r="D64" i="2"/>
  <c r="E64" i="2"/>
  <c r="F64" i="2"/>
  <c r="G64" i="2"/>
  <c r="H64" i="2"/>
  <c r="B65" i="2"/>
  <c r="C65" i="2"/>
  <c r="D65" i="2"/>
  <c r="E65" i="2"/>
  <c r="F65" i="2"/>
  <c r="G65" i="2"/>
  <c r="H65" i="2"/>
  <c r="B66" i="2"/>
  <c r="C66" i="2"/>
  <c r="D66" i="2"/>
  <c r="E66" i="2"/>
  <c r="F66" i="2"/>
  <c r="G66" i="2"/>
  <c r="H66" i="2"/>
  <c r="B67" i="2"/>
  <c r="C67" i="2"/>
  <c r="D67" i="2"/>
  <c r="E67" i="2"/>
  <c r="F67" i="2"/>
  <c r="G67" i="2"/>
  <c r="H67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G38" i="2"/>
  <c r="H38" i="2"/>
  <c r="F38" i="2"/>
  <c r="E38" i="2"/>
  <c r="D38" i="2"/>
  <c r="C38" i="2"/>
  <c r="B38" i="2"/>
  <c r="I38" i="2"/>
  <c r="A38" i="2"/>
  <c r="AJ15" i="2"/>
  <c r="AJ14" i="2"/>
  <c r="AJ13" i="2"/>
  <c r="AJ12" i="2"/>
  <c r="AJ11" i="2"/>
  <c r="AJ10" i="2"/>
  <c r="AJ9" i="2"/>
  <c r="AJ8" i="2"/>
  <c r="AJ7" i="2"/>
  <c r="AJ6" i="2"/>
  <c r="AJ5" i="2"/>
  <c r="AJ4" i="2"/>
  <c r="AJ3" i="2"/>
  <c r="K27" i="2" a="1"/>
  <c r="K27" i="2"/>
  <c r="K28" i="2"/>
  <c r="K29" i="2"/>
  <c r="K30" i="2"/>
  <c r="K31" i="2"/>
  <c r="K32" i="2"/>
  <c r="K33" i="2"/>
  <c r="K25" i="2"/>
  <c r="K24" i="2"/>
  <c r="K23" i="2"/>
  <c r="K22" i="2"/>
  <c r="K21" i="2"/>
  <c r="K20" i="2"/>
  <c r="K19" i="2"/>
  <c r="H25" i="2"/>
  <c r="G25" i="2"/>
  <c r="F25" i="2"/>
  <c r="E25" i="2"/>
  <c r="D25" i="2"/>
  <c r="C25" i="2"/>
  <c r="H24" i="2"/>
  <c r="H23" i="2"/>
  <c r="H22" i="2"/>
  <c r="H21" i="2"/>
  <c r="H20" i="2"/>
  <c r="B25" i="2"/>
  <c r="F16" i="2"/>
  <c r="H19" i="2"/>
  <c r="AI15" i="2"/>
  <c r="AH15" i="2"/>
  <c r="AG15" i="2"/>
  <c r="AF15" i="2"/>
  <c r="AE15" i="2"/>
  <c r="AD15" i="2"/>
  <c r="AI14" i="2"/>
  <c r="AH14" i="2"/>
  <c r="AG14" i="2"/>
  <c r="AF14" i="2"/>
  <c r="AE14" i="2"/>
  <c r="AD14" i="2"/>
  <c r="AI13" i="2"/>
  <c r="AH13" i="2"/>
  <c r="AG13" i="2"/>
  <c r="AF13" i="2"/>
  <c r="AE13" i="2"/>
  <c r="AD13" i="2"/>
  <c r="AI12" i="2"/>
  <c r="AH12" i="2"/>
  <c r="AG12" i="2"/>
  <c r="AF12" i="2"/>
  <c r="AE12" i="2"/>
  <c r="AD12" i="2"/>
  <c r="AI11" i="2"/>
  <c r="AH11" i="2"/>
  <c r="AG11" i="2"/>
  <c r="AF11" i="2"/>
  <c r="AE11" i="2"/>
  <c r="AD11" i="2"/>
  <c r="AI10" i="2"/>
  <c r="AH10" i="2"/>
  <c r="AG10" i="2"/>
  <c r="AF10" i="2"/>
  <c r="AE10" i="2"/>
  <c r="AD10" i="2"/>
  <c r="AI9" i="2"/>
  <c r="AH9" i="2"/>
  <c r="AG9" i="2"/>
  <c r="AF9" i="2"/>
  <c r="AE9" i="2"/>
  <c r="AD9" i="2"/>
  <c r="AI8" i="2"/>
  <c r="AH8" i="2"/>
  <c r="AG8" i="2"/>
  <c r="AF8" i="2"/>
  <c r="AE8" i="2"/>
  <c r="AD8" i="2"/>
  <c r="AI7" i="2"/>
  <c r="AH7" i="2"/>
  <c r="AG7" i="2"/>
  <c r="AF7" i="2"/>
  <c r="AE7" i="2"/>
  <c r="AD7" i="2"/>
  <c r="AI6" i="2"/>
  <c r="AH6" i="2"/>
  <c r="AG6" i="2"/>
  <c r="AF6" i="2"/>
  <c r="AE6" i="2"/>
  <c r="AD6" i="2"/>
  <c r="AI5" i="2"/>
  <c r="AH5" i="2"/>
  <c r="AG5" i="2"/>
  <c r="AF5" i="2"/>
  <c r="AE5" i="2"/>
  <c r="AD5" i="2"/>
  <c r="AI4" i="2"/>
  <c r="AH4" i="2"/>
  <c r="AG4" i="2"/>
  <c r="AF4" i="2"/>
  <c r="AE4" i="2"/>
  <c r="AD4" i="2"/>
  <c r="AG3" i="2"/>
  <c r="AA3" i="2"/>
  <c r="AA4" i="2"/>
  <c r="AA5" i="2"/>
  <c r="AA6" i="2"/>
  <c r="AA7" i="2"/>
  <c r="AA8" i="2"/>
  <c r="AA9" i="2"/>
  <c r="AA10" i="2"/>
  <c r="AA11" i="2"/>
  <c r="AA12" i="2"/>
  <c r="AA13" i="2"/>
  <c r="AA14" i="2"/>
  <c r="AA15" i="2"/>
  <c r="AA16" i="2"/>
  <c r="AC3" i="2"/>
  <c r="AC4" i="2"/>
  <c r="AC5" i="2"/>
  <c r="AC6" i="2"/>
  <c r="AC7" i="2"/>
  <c r="AC8" i="2"/>
  <c r="AC9" i="2"/>
  <c r="AC10" i="2"/>
  <c r="AC11" i="2"/>
  <c r="AC12" i="2"/>
  <c r="AC13" i="2"/>
  <c r="AC14" i="2"/>
  <c r="AC15" i="2"/>
  <c r="AC16" i="2"/>
  <c r="AB3" i="2"/>
  <c r="AB4" i="2"/>
  <c r="AB5" i="2"/>
  <c r="AB6" i="2"/>
  <c r="AB7" i="2"/>
  <c r="AB8" i="2"/>
  <c r="AB9" i="2"/>
  <c r="AB10" i="2"/>
  <c r="AB11" i="2"/>
  <c r="AB12" i="2"/>
  <c r="AB13" i="2"/>
  <c r="AB14" i="2"/>
  <c r="AB15" i="2"/>
  <c r="AB16" i="2"/>
  <c r="Y15" i="2"/>
  <c r="Y14" i="2"/>
  <c r="Y13" i="2"/>
  <c r="Y12" i="2"/>
  <c r="Y11" i="2"/>
  <c r="Y10" i="2"/>
  <c r="Y9" i="2"/>
  <c r="Y8" i="2"/>
  <c r="Y7" i="2"/>
  <c r="Y6" i="2"/>
  <c r="Y5" i="2"/>
  <c r="Y4" i="2"/>
  <c r="Y3" i="2"/>
  <c r="Z15" i="2"/>
  <c r="Z14" i="2"/>
  <c r="Z13" i="2"/>
  <c r="Z12" i="2"/>
  <c r="Z11" i="2"/>
  <c r="Z10" i="2"/>
  <c r="Z9" i="2"/>
  <c r="Z8" i="2"/>
  <c r="Z7" i="2"/>
  <c r="Z6" i="2"/>
  <c r="Z5" i="2"/>
  <c r="Z4" i="2"/>
  <c r="Z3" i="2"/>
  <c r="V15" i="2"/>
  <c r="V14" i="2"/>
  <c r="V13" i="2"/>
  <c r="V12" i="2"/>
  <c r="V11" i="2"/>
  <c r="V10" i="2"/>
  <c r="V9" i="2"/>
  <c r="V8" i="2"/>
  <c r="V7" i="2"/>
  <c r="V6" i="2"/>
  <c r="V5" i="2"/>
  <c r="V4" i="2"/>
  <c r="V3" i="2"/>
  <c r="R15" i="2"/>
  <c r="R14" i="2"/>
  <c r="R13" i="2"/>
  <c r="R12" i="2"/>
  <c r="R11" i="2"/>
  <c r="R10" i="2"/>
  <c r="R9" i="2"/>
  <c r="R8" i="2"/>
  <c r="R7" i="2"/>
  <c r="R6" i="2"/>
  <c r="R5" i="2"/>
  <c r="R4" i="2"/>
  <c r="R3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AI3" i="2"/>
  <c r="AI16" i="2"/>
  <c r="Z16" i="2"/>
  <c r="V16" i="2"/>
  <c r="R16" i="2"/>
  <c r="M16" i="2"/>
  <c r="AH3" i="2"/>
  <c r="AH16" i="2"/>
  <c r="AG16" i="2"/>
  <c r="AF3" i="2"/>
  <c r="AF16" i="2"/>
  <c r="AE3" i="2"/>
  <c r="AE16" i="2"/>
  <c r="AD3" i="2"/>
  <c r="AD16" i="2"/>
  <c r="G16" i="2"/>
  <c r="X3" i="2"/>
  <c r="X4" i="2"/>
  <c r="X5" i="2"/>
  <c r="X6" i="2"/>
  <c r="X7" i="2"/>
  <c r="X8" i="2"/>
  <c r="X9" i="2"/>
  <c r="X10" i="2"/>
  <c r="X11" i="2"/>
  <c r="X12" i="2"/>
  <c r="X13" i="2"/>
  <c r="X14" i="2"/>
  <c r="X15" i="2"/>
  <c r="X16" i="2"/>
  <c r="G23" i="2"/>
  <c r="F24" i="2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G22" i="2"/>
  <c r="E24" i="2"/>
  <c r="P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F21" i="2"/>
  <c r="D24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F20" i="2"/>
  <c r="C24" i="2"/>
  <c r="Y16" i="2"/>
  <c r="G24" i="2"/>
  <c r="Q3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G21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G20" i="2"/>
  <c r="E16" i="2"/>
  <c r="G19" i="2"/>
  <c r="B24" i="2"/>
  <c r="G17" i="2"/>
  <c r="AL16" i="2"/>
  <c r="W3" i="2"/>
  <c r="W4" i="2"/>
  <c r="W5" i="2"/>
  <c r="W6" i="2"/>
  <c r="W7" i="2"/>
  <c r="W8" i="2"/>
  <c r="W9" i="2"/>
  <c r="W10" i="2"/>
  <c r="W11" i="2"/>
  <c r="W12" i="2"/>
  <c r="W13" i="2"/>
  <c r="W14" i="2"/>
  <c r="W15" i="2"/>
  <c r="W16" i="2"/>
  <c r="F23" i="2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F22" i="2"/>
  <c r="E23" i="2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E22" i="2"/>
  <c r="D23" i="2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E21" i="2"/>
  <c r="D22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D21" i="2"/>
  <c r="C23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E20" i="2"/>
  <c r="C2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D20" i="2"/>
  <c r="C21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C20" i="2"/>
  <c r="D16" i="2"/>
  <c r="F19" i="2"/>
  <c r="B23" i="2"/>
  <c r="C16" i="2"/>
  <c r="E19" i="2"/>
  <c r="B22" i="2"/>
  <c r="B16" i="2"/>
  <c r="D19" i="2"/>
  <c r="B21" i="2"/>
  <c r="A16" i="2"/>
  <c r="C19" i="2"/>
  <c r="B20" i="2"/>
  <c r="B19" i="2"/>
  <c r="AK16" i="2"/>
  <c r="AK17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<sst xmlns="http://schemas.openxmlformats.org/spreadsheetml/2006/main" count="106" uniqueCount="61">
  <si>
    <t>Prec</t>
  </si>
  <si>
    <t>A</t>
  </si>
  <si>
    <t>S</t>
  </si>
  <si>
    <t>L</t>
  </si>
  <si>
    <t>P</t>
  </si>
  <si>
    <t>RO</t>
  </si>
  <si>
    <t>R</t>
  </si>
  <si>
    <t>PP</t>
  </si>
  <si>
    <t>PA</t>
  </si>
  <si>
    <t>PS</t>
  </si>
  <si>
    <t>PL</t>
  </si>
  <si>
    <t>PR</t>
  </si>
  <si>
    <t>AS</t>
  </si>
  <si>
    <t>AA</t>
  </si>
  <si>
    <t>AL</t>
  </si>
  <si>
    <t>SS</t>
  </si>
  <si>
    <t>SL</t>
  </si>
  <si>
    <t>LL</t>
  </si>
  <si>
    <t>AR</t>
  </si>
  <si>
    <t>SR</t>
  </si>
  <si>
    <t>LR</t>
  </si>
  <si>
    <t>n</t>
  </si>
  <si>
    <t>a0</t>
  </si>
  <si>
    <t>a1</t>
  </si>
  <si>
    <t>a2</t>
  </si>
  <si>
    <t>a3</t>
  </si>
  <si>
    <t>a4</t>
  </si>
  <si>
    <t>=</t>
  </si>
  <si>
    <t>(Y-Yrer)^2</t>
  </si>
  <si>
    <t>yreg</t>
  </si>
  <si>
    <t>(y-yreg)^2</t>
  </si>
  <si>
    <t>yrerata =</t>
  </si>
  <si>
    <t>r2 =</t>
  </si>
  <si>
    <t>Table 10.2 Data from Haan and Read (1970), diambil 5 variabel</t>
  </si>
  <si>
    <r>
      <t>d</t>
    </r>
    <r>
      <rPr>
        <vertAlign val="subscript"/>
        <sz val="11"/>
        <color theme="1"/>
        <rFont val="Aptos Narrow"/>
        <family val="2"/>
        <scheme val="minor"/>
      </rPr>
      <t>i</t>
    </r>
  </si>
  <si>
    <t>PD</t>
  </si>
  <si>
    <t>AD</t>
  </si>
  <si>
    <t>SD</t>
  </si>
  <si>
    <t>LD</t>
  </si>
  <si>
    <t>D</t>
  </si>
  <si>
    <t>DD</t>
  </si>
  <si>
    <t>DR</t>
  </si>
  <si>
    <t>a5</t>
  </si>
  <si>
    <t>Table 10.2 Data from Haan and Read (1970), diambil 6 variabel</t>
  </si>
  <si>
    <r>
      <t>R</t>
    </r>
    <r>
      <rPr>
        <vertAlign val="subscript"/>
        <sz val="11"/>
        <color theme="1"/>
        <rFont val="Aptos Narrow"/>
        <family val="2"/>
        <scheme val="minor"/>
      </rPr>
      <t>s</t>
    </r>
  </si>
  <si>
    <t>PRS</t>
  </si>
  <si>
    <t>ARS</t>
  </si>
  <si>
    <t>SRS</t>
  </si>
  <si>
    <t>LRS</t>
  </si>
  <si>
    <t>RSR</t>
  </si>
  <si>
    <t>DRS</t>
  </si>
  <si>
    <t>RSRS</t>
  </si>
  <si>
    <t>a6</t>
  </si>
  <si>
    <t>Rs</t>
  </si>
  <si>
    <t>lambda =</t>
  </si>
  <si>
    <t>iter</t>
  </si>
  <si>
    <t>error</t>
  </si>
  <si>
    <r>
      <t>[Z]</t>
    </r>
    <r>
      <rPr>
        <b/>
        <vertAlign val="superscript"/>
        <sz val="11"/>
        <color theme="1"/>
        <rFont val="Aptos Narrow"/>
        <family val="2"/>
        <scheme val="minor"/>
      </rPr>
      <t>T</t>
    </r>
  </si>
  <si>
    <r>
      <t>[Z]</t>
    </r>
    <r>
      <rPr>
        <b/>
        <vertAlign val="superscript"/>
        <sz val="11"/>
        <color theme="1"/>
        <rFont val="Aptos Narrow"/>
        <family val="2"/>
        <scheme val="minor"/>
      </rPr>
      <t>T</t>
    </r>
    <r>
      <rPr>
        <b/>
        <sz val="11"/>
        <color theme="1"/>
        <rFont val="Aptos Narrow"/>
        <family val="2"/>
        <scheme val="minor"/>
      </rPr>
      <t>[Z]</t>
    </r>
  </si>
  <si>
    <r>
      <t>[[Z]</t>
    </r>
    <r>
      <rPr>
        <b/>
        <vertAlign val="superscript"/>
        <sz val="11"/>
        <color theme="1"/>
        <rFont val="Aptos Narrow"/>
        <family val="2"/>
        <scheme val="minor"/>
      </rPr>
      <t>T</t>
    </r>
    <r>
      <rPr>
        <b/>
        <sz val="11"/>
        <color theme="1"/>
        <rFont val="Aptos Narrow"/>
        <family val="2"/>
        <scheme val="minor"/>
      </rPr>
      <t>[Z]]</t>
    </r>
    <r>
      <rPr>
        <b/>
        <vertAlign val="superscript"/>
        <sz val="11"/>
        <color theme="1"/>
        <rFont val="Aptos Narrow"/>
        <family val="2"/>
        <scheme val="minor"/>
      </rPr>
      <t>-1</t>
    </r>
  </si>
  <si>
    <r>
      <t>[[Z]</t>
    </r>
    <r>
      <rPr>
        <b/>
        <vertAlign val="superscript"/>
        <sz val="11"/>
        <color theme="1"/>
        <rFont val="Aptos Narrow"/>
        <family val="2"/>
        <scheme val="minor"/>
      </rPr>
      <t>T</t>
    </r>
    <r>
      <rPr>
        <b/>
        <sz val="11"/>
        <color theme="1"/>
        <rFont val="Aptos Narrow"/>
        <family val="2"/>
        <scheme val="minor"/>
      </rPr>
      <t>[Z]]</t>
    </r>
    <r>
      <rPr>
        <b/>
        <vertAlign val="superscript"/>
        <sz val="11"/>
        <color theme="1"/>
        <rFont val="Aptos Narrow"/>
        <family val="2"/>
        <scheme val="minor"/>
      </rPr>
      <t>-1</t>
    </r>
    <r>
      <rPr>
        <b/>
        <sz val="11"/>
        <color theme="1"/>
        <rFont val="Aptos Narrow"/>
        <family val="2"/>
        <scheme val="minor"/>
      </rPr>
      <t>[Z]</t>
    </r>
    <r>
      <rPr>
        <b/>
        <vertAlign val="superscript"/>
        <sz val="11"/>
        <color theme="1"/>
        <rFont val="Aptos Narrow"/>
        <family val="2"/>
        <scheme val="minor"/>
      </rPr>
      <t>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</si>
</sst>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2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5"/>
      <name val="Aptos Narrow"/>
      <family val="2"/>
      <scheme val="minor"/>
    </font>
    <font>
      <sz val="11"/>
      <color theme="9"/>
      <name val="Aptos Narrow"/>
      <family val="2"/>
      <scheme val="minor"/>
    </font>
    <font>
      <sz val="11"/>
      <color theme="8"/>
      <name val="Aptos Narrow"/>
      <family val="2"/>
      <scheme val="minor"/>
    </font>
    <font>
      <sz val="11"/>
      <color theme="7"/>
      <name val="Aptos Narrow"/>
      <family val="2"/>
      <scheme val="minor"/>
    </font>
    <font>
      <sz val="11"/>
      <color theme="4"/>
      <name val="Aptos Narrow"/>
      <family val="2"/>
      <scheme val="minor"/>
    </font>
    <font>
      <vertAlign val="subscript"/>
      <sz val="11"/>
      <color theme="1"/>
      <name val="Aptos Narrow"/>
      <family val="2"/>
      <scheme val="minor"/>
    </font>
    <font>
      <sz val="11"/>
      <color theme="5" tint="0.39997558519241921"/>
      <name val="Aptos Narrow"/>
      <family val="2"/>
      <scheme val="minor"/>
    </font>
    <font>
      <sz val="11"/>
      <color theme="8" tint="0.59999389629810485"/>
      <name val="Aptos Narrow"/>
      <family val="2"/>
      <scheme val="minor"/>
    </font>
    <font>
      <b/>
      <vertAlign val="superscript"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505050"/>
      </top>
      <bottom style="thin">
        <color rgb="FF505050"/>
      </bottom>
      <diagonal/>
    </border>
    <border>
      <left/>
      <right/>
      <top/>
      <bottom style="thin">
        <color rgb="FF50505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horizontal="center"/>
    </xf>
    <xf numFmtId="2" fontId="2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quotePrefix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537308</xdr:colOff>
      <xdr:row>1</xdr:row>
      <xdr:rowOff>48846</xdr:rowOff>
    </xdr:from>
    <xdr:to>
      <xdr:col>17</xdr:col>
      <xdr:colOff>441551</xdr:colOff>
      <xdr:row>15</xdr:row>
      <xdr:rowOff>116678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6C368C-B669-4087-AD0F-7A04814E4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7539" y="236904"/>
          <a:ext cx="4788858" cy="27250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gm365-my.sharepoint.com/personal/istiarto_365_ugm_ac_id/Documents/Bahan%20Kuliah/S2%20Statistika%20Teknik/Example%20102%20Multiple%20Regression.xlsx" TargetMode="External"/><Relationship Id="rId1" Type="http://schemas.openxmlformats.org/officeDocument/2006/relationships/externalLinkPath" Target="/personal/istiarto_365_ugm_ac_id/Documents/Bahan%20Kuliah/S2%20Statistika%20Teknik/Example%20102%20Multiple%20Regres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10.2"/>
      <sheetName val="Regresi"/>
    </sheetNames>
    <sheetDataSet>
      <sheetData sheetId="0"/>
      <sheetData sheetId="1">
        <row r="20">
          <cell r="B20">
            <v>16.553846153846152</v>
          </cell>
        </row>
        <row r="22">
          <cell r="B22">
            <v>44.37</v>
          </cell>
          <cell r="C22">
            <v>2.21</v>
          </cell>
          <cell r="D22">
            <v>50</v>
          </cell>
          <cell r="E22">
            <v>2.38</v>
          </cell>
          <cell r="F22">
            <v>7.93</v>
          </cell>
          <cell r="G22">
            <v>0.91</v>
          </cell>
          <cell r="H22">
            <v>0.38</v>
          </cell>
          <cell r="I22">
            <v>1.36</v>
          </cell>
          <cell r="J22">
            <v>332</v>
          </cell>
          <cell r="M22">
            <v>17.38</v>
          </cell>
        </row>
        <row r="23">
          <cell r="B23">
            <v>44.09</v>
          </cell>
          <cell r="C23">
            <v>2.5299999999999998</v>
          </cell>
          <cell r="D23">
            <v>7</v>
          </cell>
          <cell r="E23">
            <v>2.5499999999999998</v>
          </cell>
          <cell r="F23">
            <v>7.65</v>
          </cell>
          <cell r="G23">
            <v>1.23</v>
          </cell>
          <cell r="H23">
            <v>0.48</v>
          </cell>
          <cell r="I23">
            <v>2.37</v>
          </cell>
          <cell r="J23">
            <v>55</v>
          </cell>
          <cell r="M23">
            <v>14.62</v>
          </cell>
        </row>
        <row r="24">
          <cell r="B24">
            <v>41.25</v>
          </cell>
          <cell r="C24">
            <v>5.63</v>
          </cell>
          <cell r="D24">
            <v>19</v>
          </cell>
          <cell r="E24">
            <v>3.11</v>
          </cell>
          <cell r="F24">
            <v>11.61</v>
          </cell>
          <cell r="G24">
            <v>2.11</v>
          </cell>
          <cell r="H24">
            <v>0.56999999999999995</v>
          </cell>
          <cell r="I24">
            <v>2.31</v>
          </cell>
          <cell r="J24">
            <v>77</v>
          </cell>
          <cell r="M24">
            <v>15.48</v>
          </cell>
        </row>
        <row r="25">
          <cell r="B25">
            <v>45.5</v>
          </cell>
          <cell r="C25">
            <v>1.55</v>
          </cell>
          <cell r="D25">
            <v>6</v>
          </cell>
          <cell r="E25">
            <v>1.84</v>
          </cell>
          <cell r="F25">
            <v>5.31</v>
          </cell>
          <cell r="G25">
            <v>0.94</v>
          </cell>
          <cell r="H25">
            <v>0.49</v>
          </cell>
          <cell r="I25">
            <v>3.87</v>
          </cell>
          <cell r="J25">
            <v>68</v>
          </cell>
          <cell r="M25">
            <v>14.72</v>
          </cell>
        </row>
        <row r="26">
          <cell r="B26">
            <v>46.09</v>
          </cell>
          <cell r="C26">
            <v>5.15</v>
          </cell>
          <cell r="D26">
            <v>16</v>
          </cell>
          <cell r="E26">
            <v>4.1399999999999997</v>
          </cell>
          <cell r="F26">
            <v>11.35</v>
          </cell>
          <cell r="G26">
            <v>1.63</v>
          </cell>
          <cell r="H26">
            <v>0.39</v>
          </cell>
          <cell r="I26">
            <v>3.3</v>
          </cell>
          <cell r="J26">
            <v>68</v>
          </cell>
          <cell r="M26">
            <v>18.37</v>
          </cell>
        </row>
        <row r="27">
          <cell r="B27">
            <v>49.12</v>
          </cell>
          <cell r="C27">
            <v>2.14</v>
          </cell>
          <cell r="D27">
            <v>26</v>
          </cell>
          <cell r="E27">
            <v>1.92</v>
          </cell>
          <cell r="F27">
            <v>5.89</v>
          </cell>
          <cell r="G27">
            <v>1.41</v>
          </cell>
          <cell r="H27">
            <v>0.71</v>
          </cell>
          <cell r="I27">
            <v>1.87</v>
          </cell>
          <cell r="J27">
            <v>230</v>
          </cell>
          <cell r="M27">
            <v>17.010000000000002</v>
          </cell>
        </row>
        <row r="28">
          <cell r="B28">
            <v>44.03</v>
          </cell>
          <cell r="C28">
            <v>5.34</v>
          </cell>
          <cell r="D28">
            <v>7</v>
          </cell>
          <cell r="E28">
            <v>4.7300000000000004</v>
          </cell>
          <cell r="F28">
            <v>12.59</v>
          </cell>
          <cell r="G28">
            <v>1.3</v>
          </cell>
          <cell r="H28">
            <v>0.27</v>
          </cell>
          <cell r="I28">
            <v>0.94</v>
          </cell>
          <cell r="J28">
            <v>44</v>
          </cell>
          <cell r="M28">
            <v>18.2</v>
          </cell>
        </row>
        <row r="29">
          <cell r="B29">
            <v>48.71</v>
          </cell>
          <cell r="C29">
            <v>7.47</v>
          </cell>
          <cell r="D29">
            <v>11</v>
          </cell>
          <cell r="E29">
            <v>4.24</v>
          </cell>
          <cell r="F29">
            <v>12.33</v>
          </cell>
          <cell r="G29">
            <v>2.35</v>
          </cell>
          <cell r="H29">
            <v>0.52</v>
          </cell>
          <cell r="I29">
            <v>1.2</v>
          </cell>
          <cell r="J29">
            <v>72</v>
          </cell>
          <cell r="M29">
            <v>18.95</v>
          </cell>
        </row>
        <row r="30">
          <cell r="B30">
            <v>44.43</v>
          </cell>
          <cell r="C30">
            <v>2.1</v>
          </cell>
          <cell r="D30">
            <v>5</v>
          </cell>
          <cell r="E30">
            <v>2</v>
          </cell>
          <cell r="F30">
            <v>6.81</v>
          </cell>
          <cell r="G30">
            <v>1.19</v>
          </cell>
          <cell r="H30">
            <v>0.53</v>
          </cell>
          <cell r="I30">
            <v>4.76</v>
          </cell>
          <cell r="J30">
            <v>40</v>
          </cell>
          <cell r="M30">
            <v>13.94</v>
          </cell>
        </row>
        <row r="31">
          <cell r="B31">
            <v>47.72</v>
          </cell>
          <cell r="C31">
            <v>3.89</v>
          </cell>
          <cell r="D31">
            <v>18</v>
          </cell>
          <cell r="E31">
            <v>2.1</v>
          </cell>
          <cell r="F31">
            <v>9.8699999999999992</v>
          </cell>
          <cell r="G31">
            <v>1.65</v>
          </cell>
          <cell r="H31">
            <v>0.6</v>
          </cell>
          <cell r="I31">
            <v>3.08</v>
          </cell>
          <cell r="J31">
            <v>115</v>
          </cell>
          <cell r="M31">
            <v>18.64</v>
          </cell>
          <cell r="R31">
            <v>0.33613644347670268</v>
          </cell>
        </row>
        <row r="32">
          <cell r="B32">
            <v>48.38</v>
          </cell>
          <cell r="C32">
            <v>0.67</v>
          </cell>
          <cell r="D32">
            <v>21</v>
          </cell>
          <cell r="E32">
            <v>1.1499999999999999</v>
          </cell>
          <cell r="F32">
            <v>3.93</v>
          </cell>
          <cell r="G32">
            <v>0.62</v>
          </cell>
          <cell r="H32">
            <v>0.48</v>
          </cell>
          <cell r="I32">
            <v>2.99</v>
          </cell>
          <cell r="J32">
            <v>352</v>
          </cell>
          <cell r="M32">
            <v>17.25</v>
          </cell>
          <cell r="R32">
            <v>1.1745181349476011E-2</v>
          </cell>
        </row>
        <row r="33">
          <cell r="B33">
            <v>49</v>
          </cell>
          <cell r="C33">
            <v>0.85</v>
          </cell>
          <cell r="D33">
            <v>23</v>
          </cell>
          <cell r="E33">
            <v>1.27</v>
          </cell>
          <cell r="F33">
            <v>3.79</v>
          </cell>
          <cell r="G33">
            <v>0.83</v>
          </cell>
          <cell r="H33">
            <v>0.61</v>
          </cell>
          <cell r="I33">
            <v>3.53</v>
          </cell>
          <cell r="J33">
            <v>300</v>
          </cell>
          <cell r="M33">
            <v>17.48</v>
          </cell>
        </row>
        <row r="34">
          <cell r="B34">
            <v>47.03</v>
          </cell>
          <cell r="C34">
            <v>1.72</v>
          </cell>
          <cell r="D34">
            <v>5</v>
          </cell>
          <cell r="E34">
            <v>1.93</v>
          </cell>
          <cell r="F34">
            <v>5.19</v>
          </cell>
          <cell r="G34">
            <v>0.99</v>
          </cell>
          <cell r="H34">
            <v>0.52</v>
          </cell>
          <cell r="I34">
            <v>2.33</v>
          </cell>
          <cell r="J34">
            <v>39</v>
          </cell>
          <cell r="M34">
            <v>13.16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1A2AC-AAB4-43A9-B160-827C7AFFDA45}">
  <dimension ref="A1:G15"/>
  <sheetViews>
    <sheetView tabSelected="1" zoomScaleNormal="100" workbookViewId="0">
      <selection activeCell="C16" sqref="C16"/>
    </sheetView>
  </sheetViews>
  <sheetFormatPr defaultRowHeight="14.75" x14ac:dyDescent="0.75"/>
  <cols>
    <col min="1" max="1" width="11.40625" customWidth="1"/>
  </cols>
  <sheetData>
    <row r="1" spans="1:7" x14ac:dyDescent="0.75">
      <c r="A1" t="s">
        <v>43</v>
      </c>
    </row>
    <row r="2" spans="1:7" s="2" customFormat="1" ht="16.75" x14ac:dyDescent="0.75">
      <c r="A2" s="1" t="s">
        <v>0</v>
      </c>
      <c r="B2" s="1" t="s">
        <v>1</v>
      </c>
      <c r="C2" s="1" t="s">
        <v>2</v>
      </c>
      <c r="D2" s="1" t="s">
        <v>3</v>
      </c>
      <c r="E2" s="1" t="s">
        <v>34</v>
      </c>
      <c r="F2" s="1" t="s">
        <v>44</v>
      </c>
      <c r="G2" s="1" t="s">
        <v>5</v>
      </c>
    </row>
    <row r="3" spans="1:7" x14ac:dyDescent="0.75">
      <c r="A3" s="3">
        <v>44.37</v>
      </c>
      <c r="B3" s="3">
        <v>2.21</v>
      </c>
      <c r="C3" s="4">
        <v>50</v>
      </c>
      <c r="D3" s="3">
        <v>2.38</v>
      </c>
      <c r="E3" s="3">
        <v>0.91</v>
      </c>
      <c r="F3" s="3">
        <v>0.38</v>
      </c>
      <c r="G3" s="3">
        <v>17.38</v>
      </c>
    </row>
    <row r="4" spans="1:7" x14ac:dyDescent="0.75">
      <c r="A4" s="3">
        <v>44.09</v>
      </c>
      <c r="B4" s="3">
        <v>2.5299999999999998</v>
      </c>
      <c r="C4" s="4">
        <v>7</v>
      </c>
      <c r="D4" s="3">
        <v>2.5499999999999998</v>
      </c>
      <c r="E4" s="3">
        <v>1.23</v>
      </c>
      <c r="F4" s="3">
        <v>0.48</v>
      </c>
      <c r="G4" s="3">
        <v>14.62</v>
      </c>
    </row>
    <row r="5" spans="1:7" x14ac:dyDescent="0.75">
      <c r="A5" s="3">
        <v>41.25</v>
      </c>
      <c r="B5" s="3">
        <v>5.63</v>
      </c>
      <c r="C5" s="4">
        <v>19</v>
      </c>
      <c r="D5" s="3">
        <v>3.11</v>
      </c>
      <c r="E5" s="3">
        <v>2.11</v>
      </c>
      <c r="F5" s="3">
        <v>0.56999999999999995</v>
      </c>
      <c r="G5" s="3">
        <v>15.48</v>
      </c>
    </row>
    <row r="6" spans="1:7" x14ac:dyDescent="0.75">
      <c r="A6" s="3">
        <v>45.5</v>
      </c>
      <c r="B6" s="3">
        <v>1.55</v>
      </c>
      <c r="C6" s="4">
        <v>6</v>
      </c>
      <c r="D6" s="3">
        <v>1.84</v>
      </c>
      <c r="E6" s="3">
        <v>0.94</v>
      </c>
      <c r="F6" s="3">
        <v>0.49</v>
      </c>
      <c r="G6" s="3">
        <v>14.72</v>
      </c>
    </row>
    <row r="7" spans="1:7" x14ac:dyDescent="0.75">
      <c r="A7" s="3">
        <v>46.09</v>
      </c>
      <c r="B7" s="3">
        <v>5.15</v>
      </c>
      <c r="C7" s="4">
        <v>16</v>
      </c>
      <c r="D7" s="3">
        <v>4.1399999999999997</v>
      </c>
      <c r="E7" s="3">
        <v>1.63</v>
      </c>
      <c r="F7" s="3">
        <v>0.39</v>
      </c>
      <c r="G7" s="3">
        <v>18.37</v>
      </c>
    </row>
    <row r="8" spans="1:7" x14ac:dyDescent="0.75">
      <c r="A8" s="3">
        <v>49.12</v>
      </c>
      <c r="B8" s="3">
        <v>2.14</v>
      </c>
      <c r="C8" s="4">
        <v>26</v>
      </c>
      <c r="D8" s="3">
        <v>1.92</v>
      </c>
      <c r="E8" s="3">
        <v>1.41</v>
      </c>
      <c r="F8" s="3">
        <v>0.71</v>
      </c>
      <c r="G8" s="3">
        <v>17.010000000000002</v>
      </c>
    </row>
    <row r="9" spans="1:7" x14ac:dyDescent="0.75">
      <c r="A9" s="3">
        <v>44.03</v>
      </c>
      <c r="B9" s="3">
        <v>5.34</v>
      </c>
      <c r="C9" s="4">
        <v>7</v>
      </c>
      <c r="D9" s="3">
        <v>4.7300000000000004</v>
      </c>
      <c r="E9" s="3">
        <v>1.3</v>
      </c>
      <c r="F9" s="3">
        <v>0.27</v>
      </c>
      <c r="G9" s="3">
        <v>18.2</v>
      </c>
    </row>
    <row r="10" spans="1:7" x14ac:dyDescent="0.75">
      <c r="A10" s="3">
        <v>48.71</v>
      </c>
      <c r="B10" s="3">
        <v>7.47</v>
      </c>
      <c r="C10" s="4">
        <v>11</v>
      </c>
      <c r="D10" s="3">
        <v>4.24</v>
      </c>
      <c r="E10" s="3">
        <v>2.35</v>
      </c>
      <c r="F10" s="3">
        <v>0.52</v>
      </c>
      <c r="G10" s="3">
        <v>18.95</v>
      </c>
    </row>
    <row r="11" spans="1:7" x14ac:dyDescent="0.75">
      <c r="A11" s="3">
        <v>44.43</v>
      </c>
      <c r="B11" s="3">
        <v>2.1</v>
      </c>
      <c r="C11" s="4">
        <v>5</v>
      </c>
      <c r="D11" s="3">
        <v>2</v>
      </c>
      <c r="E11" s="3">
        <v>1.19</v>
      </c>
      <c r="F11" s="3">
        <v>0.53</v>
      </c>
      <c r="G11" s="3">
        <v>13.94</v>
      </c>
    </row>
    <row r="12" spans="1:7" x14ac:dyDescent="0.75">
      <c r="A12" s="3">
        <v>47.72</v>
      </c>
      <c r="B12" s="3">
        <v>3.89</v>
      </c>
      <c r="C12" s="4">
        <v>18</v>
      </c>
      <c r="D12" s="3">
        <v>2.1</v>
      </c>
      <c r="E12" s="3">
        <v>1.65</v>
      </c>
      <c r="F12" s="3">
        <v>0.6</v>
      </c>
      <c r="G12" s="3">
        <v>18.64</v>
      </c>
    </row>
    <row r="13" spans="1:7" x14ac:dyDescent="0.75">
      <c r="A13" s="3">
        <v>48.38</v>
      </c>
      <c r="B13" s="3">
        <v>0.67</v>
      </c>
      <c r="C13" s="4">
        <v>21</v>
      </c>
      <c r="D13" s="3">
        <v>1.1499999999999999</v>
      </c>
      <c r="E13" s="3">
        <v>0.62</v>
      </c>
      <c r="F13" s="3">
        <v>0.48</v>
      </c>
      <c r="G13" s="3">
        <v>17.25</v>
      </c>
    </row>
    <row r="14" spans="1:7" x14ac:dyDescent="0.75">
      <c r="A14" s="3">
        <v>49</v>
      </c>
      <c r="B14" s="3">
        <v>0.85</v>
      </c>
      <c r="C14" s="4">
        <v>23</v>
      </c>
      <c r="D14" s="3">
        <v>1.27</v>
      </c>
      <c r="E14" s="3">
        <v>0.83</v>
      </c>
      <c r="F14" s="3">
        <v>0.61</v>
      </c>
      <c r="G14" s="3">
        <v>17.48</v>
      </c>
    </row>
    <row r="15" spans="1:7" x14ac:dyDescent="0.75">
      <c r="A15" s="5">
        <v>47.03</v>
      </c>
      <c r="B15" s="5">
        <v>1.72</v>
      </c>
      <c r="C15" s="6">
        <v>5</v>
      </c>
      <c r="D15" s="5">
        <v>1.93</v>
      </c>
      <c r="E15" s="5">
        <v>0.99</v>
      </c>
      <c r="F15" s="5">
        <v>0.52</v>
      </c>
      <c r="G15" s="5">
        <v>13.16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0523A-93F0-420C-8C28-4E74F50E4D67}">
  <dimension ref="A1:AO67"/>
  <sheetViews>
    <sheetView topLeftCell="A40" zoomScale="85" zoomScaleNormal="85" workbookViewId="0">
      <selection activeCell="AO15" sqref="AO15"/>
    </sheetView>
  </sheetViews>
  <sheetFormatPr defaultRowHeight="14.75" x14ac:dyDescent="0.75"/>
  <cols>
    <col min="1" max="1" width="11.40625" style="4" customWidth="1"/>
    <col min="2" max="33" width="8.7265625" style="4"/>
    <col min="34" max="36" width="8.7265625" style="4" customWidth="1"/>
    <col min="37" max="38" width="8.7265625" style="4"/>
    <col min="39" max="41" width="8.7265625" style="4" customWidth="1"/>
    <col min="42" max="16384" width="8.7265625" style="4"/>
  </cols>
  <sheetData>
    <row r="1" spans="1:41" x14ac:dyDescent="0.75">
      <c r="A1" t="s">
        <v>33</v>
      </c>
    </row>
    <row r="2" spans="1:41" s="2" customFormat="1" ht="16.75" x14ac:dyDescent="0.75">
      <c r="A2" s="1" t="s">
        <v>4</v>
      </c>
      <c r="B2" s="1" t="s">
        <v>1</v>
      </c>
      <c r="C2" s="1" t="s">
        <v>2</v>
      </c>
      <c r="D2" s="1" t="s">
        <v>3</v>
      </c>
      <c r="E2" s="1" t="s">
        <v>34</v>
      </c>
      <c r="F2" s="1" t="s">
        <v>44</v>
      </c>
      <c r="G2" s="1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35</v>
      </c>
      <c r="M2" s="8" t="s">
        <v>45</v>
      </c>
      <c r="N2" s="9" t="s">
        <v>13</v>
      </c>
      <c r="O2" s="9" t="s">
        <v>12</v>
      </c>
      <c r="P2" s="9" t="s">
        <v>14</v>
      </c>
      <c r="Q2" s="9" t="s">
        <v>36</v>
      </c>
      <c r="R2" s="9" t="s">
        <v>46</v>
      </c>
      <c r="S2" s="10" t="s">
        <v>15</v>
      </c>
      <c r="T2" s="10" t="s">
        <v>16</v>
      </c>
      <c r="U2" s="10" t="s">
        <v>37</v>
      </c>
      <c r="V2" s="10" t="s">
        <v>47</v>
      </c>
      <c r="W2" s="11" t="s">
        <v>17</v>
      </c>
      <c r="X2" s="11" t="s">
        <v>38</v>
      </c>
      <c r="Y2" s="11" t="s">
        <v>20</v>
      </c>
      <c r="Z2" s="11" t="s">
        <v>48</v>
      </c>
      <c r="AA2" s="11" t="s">
        <v>40</v>
      </c>
      <c r="AB2" s="11" t="s">
        <v>50</v>
      </c>
      <c r="AC2" s="20" t="s">
        <v>51</v>
      </c>
      <c r="AD2" s="16" t="s">
        <v>11</v>
      </c>
      <c r="AE2" s="16" t="s">
        <v>18</v>
      </c>
      <c r="AF2" s="16" t="s">
        <v>19</v>
      </c>
      <c r="AG2" s="16" t="s">
        <v>20</v>
      </c>
      <c r="AH2" s="16" t="s">
        <v>41</v>
      </c>
      <c r="AI2" s="16" t="s">
        <v>49</v>
      </c>
      <c r="AJ2" s="2" t="s">
        <v>29</v>
      </c>
      <c r="AK2" s="2" t="s">
        <v>30</v>
      </c>
      <c r="AL2" s="2" t="s">
        <v>28</v>
      </c>
      <c r="AM2" s="23" t="s">
        <v>29</v>
      </c>
      <c r="AN2" s="23" t="s">
        <v>30</v>
      </c>
      <c r="AO2" s="23" t="s">
        <v>28</v>
      </c>
    </row>
    <row r="3" spans="1:41" x14ac:dyDescent="0.75">
      <c r="A3" s="3">
        <v>44.37</v>
      </c>
      <c r="B3" s="3">
        <v>2.21</v>
      </c>
      <c r="C3" s="4">
        <v>50</v>
      </c>
      <c r="D3" s="3">
        <v>2.38</v>
      </c>
      <c r="E3" s="3">
        <v>0.91</v>
      </c>
      <c r="F3" s="3">
        <v>0.38</v>
      </c>
      <c r="G3" s="3">
        <v>17.38</v>
      </c>
      <c r="H3" s="12">
        <f t="shared" ref="H3:H15" si="0">A3*A3</f>
        <v>1968.6968999999997</v>
      </c>
      <c r="I3" s="12">
        <f t="shared" ref="I3:I15" si="1">A3*B3</f>
        <v>98.057699999999997</v>
      </c>
      <c r="J3" s="12">
        <f t="shared" ref="J3:J15" si="2">A3*C3</f>
        <v>2218.5</v>
      </c>
      <c r="K3" s="12">
        <f t="shared" ref="K3:K15" si="3">A3*D3</f>
        <v>105.60059999999999</v>
      </c>
      <c r="L3" s="12">
        <f t="shared" ref="L3:L15" si="4">A3*E3</f>
        <v>40.3767</v>
      </c>
      <c r="M3" s="12">
        <f>A3*G3</f>
        <v>771.15059999999994</v>
      </c>
      <c r="N3" s="13">
        <f t="shared" ref="N3:N15" si="5">B3*B3</f>
        <v>4.8841000000000001</v>
      </c>
      <c r="O3" s="13">
        <f t="shared" ref="O3:O15" si="6">B3*C3</f>
        <v>110.5</v>
      </c>
      <c r="P3" s="13">
        <f t="shared" ref="P3:P15" si="7">B3*D3</f>
        <v>5.2597999999999994</v>
      </c>
      <c r="Q3" s="13">
        <f t="shared" ref="Q3:Q15" si="8">B3*E3</f>
        <v>2.0110999999999999</v>
      </c>
      <c r="R3" s="13">
        <f>B3*G3</f>
        <v>38.409799999999997</v>
      </c>
      <c r="S3" s="14">
        <f t="shared" ref="S3:S15" si="9">C3*C3</f>
        <v>2500</v>
      </c>
      <c r="T3" s="14">
        <f t="shared" ref="T3:T15" si="10">C3*D3</f>
        <v>119</v>
      </c>
      <c r="U3" s="14">
        <f t="shared" ref="U3:U15" si="11">C3*E3</f>
        <v>45.5</v>
      </c>
      <c r="V3" s="14">
        <f>C3*G3</f>
        <v>869</v>
      </c>
      <c r="W3" s="15">
        <f t="shared" ref="W3:W15" si="12">D3*D3</f>
        <v>5.6643999999999997</v>
      </c>
      <c r="X3" s="15">
        <f t="shared" ref="X3:X15" si="13">D3*E3</f>
        <v>2.1657999999999999</v>
      </c>
      <c r="Y3" s="15">
        <f>D3*F3</f>
        <v>0.90439999999999998</v>
      </c>
      <c r="Z3" s="15">
        <f>D3*G3</f>
        <v>41.364399999999996</v>
      </c>
      <c r="AA3" s="19">
        <f>E3*E3</f>
        <v>0.82810000000000006</v>
      </c>
      <c r="AB3" s="19">
        <f>F3*F3</f>
        <v>0.1444</v>
      </c>
      <c r="AC3" s="21">
        <f>G3*G3</f>
        <v>302.06439999999998</v>
      </c>
      <c r="AD3" s="17">
        <f t="shared" ref="AD3:AI3" si="14">A3*$G3</f>
        <v>771.15059999999994</v>
      </c>
      <c r="AE3" s="17">
        <f t="shared" si="14"/>
        <v>38.409799999999997</v>
      </c>
      <c r="AF3" s="17">
        <f t="shared" si="14"/>
        <v>869</v>
      </c>
      <c r="AG3" s="17">
        <f t="shared" si="14"/>
        <v>41.364399999999996</v>
      </c>
      <c r="AH3" s="17">
        <f t="shared" si="14"/>
        <v>15.815799999999999</v>
      </c>
      <c r="AI3" s="17">
        <f t="shared" si="14"/>
        <v>6.6044</v>
      </c>
      <c r="AJ3" s="4">
        <f t="shared" ref="AJ3:AJ15" si="15">anol+asatu*A3+adua*B3+atiga*C3+aempat*D3+alima*E3+aenam*F3</f>
        <v>19.978662475236714</v>
      </c>
      <c r="AK3" s="18">
        <f>($G3-AJ3)^2</f>
        <v>6.7530466602034096</v>
      </c>
      <c r="AL3" s="18">
        <f t="shared" ref="AL3:AL15" si="16">($G3-yrerata)^2</f>
        <v>0.6825301775147945</v>
      </c>
      <c r="AM3" s="22">
        <f>$O$48*A3+$O$49*B3+$O$50*C3+$O$51*D3+$O$52*E3+$O$53*F3</f>
        <v>18.03400113999497</v>
      </c>
      <c r="AN3" s="24">
        <f>($G3-AM3)^2</f>
        <v>0.42771749111472196</v>
      </c>
      <c r="AO3" s="24">
        <f t="shared" ref="AO3:AO15" si="17">($G3-yrerata)^2</f>
        <v>0.6825301775147945</v>
      </c>
    </row>
    <row r="4" spans="1:41" x14ac:dyDescent="0.75">
      <c r="A4" s="3">
        <v>44.09</v>
      </c>
      <c r="B4" s="3">
        <v>2.5299999999999998</v>
      </c>
      <c r="C4" s="4">
        <v>7</v>
      </c>
      <c r="D4" s="3">
        <v>2.5499999999999998</v>
      </c>
      <c r="E4" s="3">
        <v>1.23</v>
      </c>
      <c r="F4" s="3">
        <v>0.48</v>
      </c>
      <c r="G4" s="3">
        <v>14.62</v>
      </c>
      <c r="H4" s="12">
        <f t="shared" si="0"/>
        <v>1943.9281000000003</v>
      </c>
      <c r="I4" s="12">
        <f t="shared" si="1"/>
        <v>111.54770000000001</v>
      </c>
      <c r="J4" s="12">
        <f t="shared" si="2"/>
        <v>308.63</v>
      </c>
      <c r="K4" s="12">
        <f t="shared" si="3"/>
        <v>112.4295</v>
      </c>
      <c r="L4" s="12">
        <f t="shared" si="4"/>
        <v>54.230700000000006</v>
      </c>
      <c r="M4" s="12">
        <f t="shared" ref="M4:M15" si="18">A4*G4</f>
        <v>644.59580000000005</v>
      </c>
      <c r="N4" s="13">
        <f t="shared" si="5"/>
        <v>6.4008999999999991</v>
      </c>
      <c r="O4" s="13">
        <f t="shared" si="6"/>
        <v>17.709999999999997</v>
      </c>
      <c r="P4" s="13">
        <f t="shared" si="7"/>
        <v>6.4514999999999993</v>
      </c>
      <c r="Q4" s="13">
        <f t="shared" si="8"/>
        <v>3.1118999999999999</v>
      </c>
      <c r="R4" s="13">
        <f t="shared" ref="R4:R15" si="19">B4*G4</f>
        <v>36.988599999999998</v>
      </c>
      <c r="S4" s="14">
        <f t="shared" si="9"/>
        <v>49</v>
      </c>
      <c r="T4" s="14">
        <f t="shared" si="10"/>
        <v>17.849999999999998</v>
      </c>
      <c r="U4" s="14">
        <f t="shared" si="11"/>
        <v>8.61</v>
      </c>
      <c r="V4" s="14">
        <f t="shared" ref="V4:V15" si="20">C4*G4</f>
        <v>102.33999999999999</v>
      </c>
      <c r="W4" s="15">
        <f t="shared" si="12"/>
        <v>6.5024999999999995</v>
      </c>
      <c r="X4" s="15">
        <f t="shared" si="13"/>
        <v>3.1364999999999998</v>
      </c>
      <c r="Y4" s="15">
        <f t="shared" ref="Y4:Y15" si="21">D4*F4</f>
        <v>1.224</v>
      </c>
      <c r="Z4" s="15">
        <f t="shared" ref="Z4:Z15" si="22">D4*G4</f>
        <v>37.280999999999999</v>
      </c>
      <c r="AA4" s="19">
        <f t="shared" ref="AA4:AC15" si="23">E4*E4</f>
        <v>1.5128999999999999</v>
      </c>
      <c r="AB4" s="19">
        <f t="shared" si="23"/>
        <v>0.23039999999999999</v>
      </c>
      <c r="AC4" s="21">
        <f t="shared" si="23"/>
        <v>213.74439999999998</v>
      </c>
      <c r="AD4" s="17">
        <f t="shared" ref="AD4:AD15" si="24">A4*$G4</f>
        <v>644.59580000000005</v>
      </c>
      <c r="AE4" s="17">
        <f t="shared" ref="AE4:AE15" si="25">B4*$G4</f>
        <v>36.988599999999998</v>
      </c>
      <c r="AF4" s="17">
        <f t="shared" ref="AF4:AF15" si="26">C4*$G4</f>
        <v>102.33999999999999</v>
      </c>
      <c r="AG4" s="17">
        <f t="shared" ref="AG4:AG15" si="27">D4*$G4</f>
        <v>37.280999999999999</v>
      </c>
      <c r="AH4" s="17">
        <f t="shared" ref="AH4:AH15" si="28">E4*$G4</f>
        <v>17.982599999999998</v>
      </c>
      <c r="AI4" s="17">
        <f t="shared" ref="AI4:AI15" si="29">F4*$G4</f>
        <v>7.0175999999999989</v>
      </c>
      <c r="AJ4" s="4">
        <f t="shared" si="15"/>
        <v>16.085226781297308</v>
      </c>
      <c r="AK4" s="18">
        <f t="shared" ref="AK4:AK15" si="30">($G4-AJ4)^2</f>
        <v>2.146889520630872</v>
      </c>
      <c r="AL4" s="18">
        <f t="shared" si="16"/>
        <v>3.7397609467455575</v>
      </c>
      <c r="AM4" s="22">
        <f t="shared" ref="AM4:AM15" si="31">$O$48*A4+$O$49*B4+$O$50*C4+$O$51*D4+$O$52*E4+$O$53*F4</f>
        <v>14.044670836925743</v>
      </c>
      <c r="AN4" s="24">
        <f t="shared" ref="AN4:AN15" si="32">($G4-AM4)^2</f>
        <v>0.33100364588372422</v>
      </c>
      <c r="AO4" s="24">
        <f t="shared" si="17"/>
        <v>3.7397609467455575</v>
      </c>
    </row>
    <row r="5" spans="1:41" x14ac:dyDescent="0.75">
      <c r="A5" s="3">
        <v>41.25</v>
      </c>
      <c r="B5" s="3">
        <v>5.63</v>
      </c>
      <c r="C5" s="4">
        <v>19</v>
      </c>
      <c r="D5" s="3">
        <v>3.11</v>
      </c>
      <c r="E5" s="3">
        <v>2.11</v>
      </c>
      <c r="F5" s="3">
        <v>0.56999999999999995</v>
      </c>
      <c r="G5" s="3">
        <v>15.48</v>
      </c>
      <c r="H5" s="12">
        <f t="shared" si="0"/>
        <v>1701.5625</v>
      </c>
      <c r="I5" s="12">
        <f t="shared" si="1"/>
        <v>232.23749999999998</v>
      </c>
      <c r="J5" s="12">
        <f t="shared" si="2"/>
        <v>783.75</v>
      </c>
      <c r="K5" s="12">
        <f t="shared" si="3"/>
        <v>128.28749999999999</v>
      </c>
      <c r="L5" s="12">
        <f t="shared" si="4"/>
        <v>87.037499999999994</v>
      </c>
      <c r="M5" s="12">
        <f t="shared" si="18"/>
        <v>638.55000000000007</v>
      </c>
      <c r="N5" s="13">
        <f t="shared" si="5"/>
        <v>31.696899999999999</v>
      </c>
      <c r="O5" s="13">
        <f t="shared" si="6"/>
        <v>106.97</v>
      </c>
      <c r="P5" s="13">
        <f t="shared" si="7"/>
        <v>17.5093</v>
      </c>
      <c r="Q5" s="13">
        <f t="shared" si="8"/>
        <v>11.879299999999999</v>
      </c>
      <c r="R5" s="13">
        <f t="shared" si="19"/>
        <v>87.1524</v>
      </c>
      <c r="S5" s="14">
        <f t="shared" si="9"/>
        <v>361</v>
      </c>
      <c r="T5" s="14">
        <f t="shared" si="10"/>
        <v>59.089999999999996</v>
      </c>
      <c r="U5" s="14">
        <f t="shared" si="11"/>
        <v>40.089999999999996</v>
      </c>
      <c r="V5" s="14">
        <f t="shared" si="20"/>
        <v>294.12</v>
      </c>
      <c r="W5" s="15">
        <f t="shared" si="12"/>
        <v>9.6720999999999986</v>
      </c>
      <c r="X5" s="15">
        <f t="shared" si="13"/>
        <v>6.5620999999999992</v>
      </c>
      <c r="Y5" s="15">
        <f t="shared" si="21"/>
        <v>1.7726999999999997</v>
      </c>
      <c r="Z5" s="15">
        <f t="shared" si="22"/>
        <v>48.142800000000001</v>
      </c>
      <c r="AA5" s="19">
        <f t="shared" si="23"/>
        <v>4.4520999999999997</v>
      </c>
      <c r="AB5" s="19">
        <f t="shared" si="23"/>
        <v>0.32489999999999997</v>
      </c>
      <c r="AC5" s="21">
        <f t="shared" si="23"/>
        <v>239.63040000000001</v>
      </c>
      <c r="AD5" s="17">
        <f t="shared" si="24"/>
        <v>638.55000000000007</v>
      </c>
      <c r="AE5" s="17">
        <f t="shared" si="25"/>
        <v>87.1524</v>
      </c>
      <c r="AF5" s="17">
        <f t="shared" si="26"/>
        <v>294.12</v>
      </c>
      <c r="AG5" s="17">
        <f t="shared" si="27"/>
        <v>48.142800000000001</v>
      </c>
      <c r="AH5" s="17">
        <f t="shared" si="28"/>
        <v>32.662799999999997</v>
      </c>
      <c r="AI5" s="17">
        <f t="shared" si="29"/>
        <v>8.823599999999999</v>
      </c>
      <c r="AJ5" s="4">
        <f t="shared" si="15"/>
        <v>15.910458952796487</v>
      </c>
      <c r="AK5" s="18">
        <f t="shared" si="30"/>
        <v>0.18529491004264809</v>
      </c>
      <c r="AL5" s="18">
        <f t="shared" si="16"/>
        <v>1.1531455621301723</v>
      </c>
      <c r="AM5" s="22">
        <f t="shared" si="31"/>
        <v>15.889975239808587</v>
      </c>
      <c r="AN5" s="24">
        <f t="shared" si="32"/>
        <v>0.16807969725610802</v>
      </c>
      <c r="AO5" s="24">
        <f t="shared" si="17"/>
        <v>1.1531455621301723</v>
      </c>
    </row>
    <row r="6" spans="1:41" x14ac:dyDescent="0.75">
      <c r="A6" s="3">
        <v>45.5</v>
      </c>
      <c r="B6" s="3">
        <v>1.55</v>
      </c>
      <c r="C6" s="4">
        <v>6</v>
      </c>
      <c r="D6" s="3">
        <v>1.84</v>
      </c>
      <c r="E6" s="3">
        <v>0.94</v>
      </c>
      <c r="F6" s="3">
        <v>0.49</v>
      </c>
      <c r="G6" s="3">
        <v>14.72</v>
      </c>
      <c r="H6" s="12">
        <f t="shared" si="0"/>
        <v>2070.25</v>
      </c>
      <c r="I6" s="12">
        <f t="shared" si="1"/>
        <v>70.525000000000006</v>
      </c>
      <c r="J6" s="12">
        <f t="shared" si="2"/>
        <v>273</v>
      </c>
      <c r="K6" s="12">
        <f t="shared" si="3"/>
        <v>83.72</v>
      </c>
      <c r="L6" s="12">
        <f t="shared" si="4"/>
        <v>42.769999999999996</v>
      </c>
      <c r="M6" s="12">
        <f t="shared" si="18"/>
        <v>669.76</v>
      </c>
      <c r="N6" s="13">
        <f t="shared" si="5"/>
        <v>2.4025000000000003</v>
      </c>
      <c r="O6" s="13">
        <f t="shared" si="6"/>
        <v>9.3000000000000007</v>
      </c>
      <c r="P6" s="13">
        <f t="shared" si="7"/>
        <v>2.8520000000000003</v>
      </c>
      <c r="Q6" s="13">
        <f t="shared" si="8"/>
        <v>1.4569999999999999</v>
      </c>
      <c r="R6" s="13">
        <f t="shared" si="19"/>
        <v>22.816000000000003</v>
      </c>
      <c r="S6" s="14">
        <f t="shared" si="9"/>
        <v>36</v>
      </c>
      <c r="T6" s="14">
        <f t="shared" si="10"/>
        <v>11.040000000000001</v>
      </c>
      <c r="U6" s="14">
        <f t="shared" si="11"/>
        <v>5.64</v>
      </c>
      <c r="V6" s="14">
        <f t="shared" si="20"/>
        <v>88.320000000000007</v>
      </c>
      <c r="W6" s="15">
        <f t="shared" si="12"/>
        <v>3.3856000000000002</v>
      </c>
      <c r="X6" s="15">
        <f t="shared" si="13"/>
        <v>1.7296</v>
      </c>
      <c r="Y6" s="15">
        <f t="shared" si="21"/>
        <v>0.90160000000000007</v>
      </c>
      <c r="Z6" s="15">
        <f t="shared" si="22"/>
        <v>27.084800000000001</v>
      </c>
      <c r="AA6" s="19">
        <f t="shared" si="23"/>
        <v>0.88359999999999994</v>
      </c>
      <c r="AB6" s="19">
        <f t="shared" si="23"/>
        <v>0.24009999999999998</v>
      </c>
      <c r="AC6" s="21">
        <f t="shared" si="23"/>
        <v>216.67840000000001</v>
      </c>
      <c r="AD6" s="17">
        <f t="shared" si="24"/>
        <v>669.76</v>
      </c>
      <c r="AE6" s="17">
        <f t="shared" si="25"/>
        <v>22.816000000000003</v>
      </c>
      <c r="AF6" s="17">
        <f t="shared" si="26"/>
        <v>88.320000000000007</v>
      </c>
      <c r="AG6" s="17">
        <f t="shared" si="27"/>
        <v>27.084800000000001</v>
      </c>
      <c r="AH6" s="17">
        <f t="shared" si="28"/>
        <v>13.8368</v>
      </c>
      <c r="AI6" s="17">
        <f t="shared" si="29"/>
        <v>7.2128000000000005</v>
      </c>
      <c r="AJ6" s="4">
        <f t="shared" si="15"/>
        <v>15.232710957059984</v>
      </c>
      <c r="AK6" s="18">
        <f t="shared" si="30"/>
        <v>0.26287252548936424</v>
      </c>
      <c r="AL6" s="18">
        <f t="shared" si="16"/>
        <v>3.3629917159763218</v>
      </c>
      <c r="AM6" s="22">
        <f t="shared" si="31"/>
        <v>14.51837240795094</v>
      </c>
      <c r="AN6" s="24">
        <f t="shared" si="32"/>
        <v>4.0653685875502429E-2</v>
      </c>
      <c r="AO6" s="24">
        <f t="shared" si="17"/>
        <v>3.3629917159763218</v>
      </c>
    </row>
    <row r="7" spans="1:41" x14ac:dyDescent="0.75">
      <c r="A7" s="3">
        <v>46.09</v>
      </c>
      <c r="B7" s="3">
        <v>5.15</v>
      </c>
      <c r="C7" s="4">
        <v>16</v>
      </c>
      <c r="D7" s="3">
        <v>4.1399999999999997</v>
      </c>
      <c r="E7" s="3">
        <v>1.63</v>
      </c>
      <c r="F7" s="3">
        <v>0.39</v>
      </c>
      <c r="G7" s="3">
        <v>18.37</v>
      </c>
      <c r="H7" s="12">
        <f t="shared" si="0"/>
        <v>2124.2881000000002</v>
      </c>
      <c r="I7" s="12">
        <f t="shared" si="1"/>
        <v>237.36350000000004</v>
      </c>
      <c r="J7" s="12">
        <f t="shared" si="2"/>
        <v>737.44</v>
      </c>
      <c r="K7" s="12">
        <f t="shared" si="3"/>
        <v>190.8126</v>
      </c>
      <c r="L7" s="12">
        <f t="shared" si="4"/>
        <v>75.1267</v>
      </c>
      <c r="M7" s="12">
        <f t="shared" si="18"/>
        <v>846.67330000000015</v>
      </c>
      <c r="N7" s="13">
        <f t="shared" si="5"/>
        <v>26.522500000000004</v>
      </c>
      <c r="O7" s="13">
        <f t="shared" si="6"/>
        <v>82.4</v>
      </c>
      <c r="P7" s="13">
        <f t="shared" si="7"/>
        <v>21.321000000000002</v>
      </c>
      <c r="Q7" s="13">
        <f t="shared" si="8"/>
        <v>8.3945000000000007</v>
      </c>
      <c r="R7" s="13">
        <f t="shared" si="19"/>
        <v>94.605500000000006</v>
      </c>
      <c r="S7" s="14">
        <f t="shared" si="9"/>
        <v>256</v>
      </c>
      <c r="T7" s="14">
        <f t="shared" si="10"/>
        <v>66.239999999999995</v>
      </c>
      <c r="U7" s="14">
        <f t="shared" si="11"/>
        <v>26.08</v>
      </c>
      <c r="V7" s="14">
        <f t="shared" si="20"/>
        <v>293.92</v>
      </c>
      <c r="W7" s="15">
        <f t="shared" si="12"/>
        <v>17.139599999999998</v>
      </c>
      <c r="X7" s="15">
        <f t="shared" si="13"/>
        <v>6.7481999999999989</v>
      </c>
      <c r="Y7" s="15">
        <f t="shared" si="21"/>
        <v>1.6146</v>
      </c>
      <c r="Z7" s="15">
        <f t="shared" si="22"/>
        <v>76.0518</v>
      </c>
      <c r="AA7" s="19">
        <f t="shared" si="23"/>
        <v>2.6568999999999998</v>
      </c>
      <c r="AB7" s="19">
        <f t="shared" si="23"/>
        <v>0.15210000000000001</v>
      </c>
      <c r="AC7" s="21">
        <f t="shared" si="23"/>
        <v>337.45690000000002</v>
      </c>
      <c r="AD7" s="17">
        <f t="shared" si="24"/>
        <v>846.67330000000015</v>
      </c>
      <c r="AE7" s="17">
        <f t="shared" si="25"/>
        <v>94.605500000000006</v>
      </c>
      <c r="AF7" s="17">
        <f t="shared" si="26"/>
        <v>293.92</v>
      </c>
      <c r="AG7" s="17">
        <f t="shared" si="27"/>
        <v>76.0518</v>
      </c>
      <c r="AH7" s="17">
        <f t="shared" si="28"/>
        <v>29.943100000000001</v>
      </c>
      <c r="AI7" s="17">
        <f t="shared" si="29"/>
        <v>7.1643000000000008</v>
      </c>
      <c r="AJ7" s="4">
        <f t="shared" si="15"/>
        <v>19.045631031881179</v>
      </c>
      <c r="AK7" s="18">
        <f t="shared" si="30"/>
        <v>0.45647729124082509</v>
      </c>
      <c r="AL7" s="18">
        <f t="shared" si="16"/>
        <v>3.2984147928994192</v>
      </c>
      <c r="AM7" s="22">
        <f t="shared" si="31"/>
        <v>17.53407403341809</v>
      </c>
      <c r="AN7" s="24">
        <f t="shared" si="32"/>
        <v>0.69877222160590213</v>
      </c>
      <c r="AO7" s="24">
        <f t="shared" si="17"/>
        <v>3.2984147928994192</v>
      </c>
    </row>
    <row r="8" spans="1:41" x14ac:dyDescent="0.75">
      <c r="A8" s="3">
        <v>49.12</v>
      </c>
      <c r="B8" s="3">
        <v>2.14</v>
      </c>
      <c r="C8" s="4">
        <v>26</v>
      </c>
      <c r="D8" s="3">
        <v>1.92</v>
      </c>
      <c r="E8" s="3">
        <v>1.41</v>
      </c>
      <c r="F8" s="3">
        <v>0.71</v>
      </c>
      <c r="G8" s="3">
        <v>17.010000000000002</v>
      </c>
      <c r="H8" s="12">
        <f t="shared" si="0"/>
        <v>2412.7743999999998</v>
      </c>
      <c r="I8" s="12">
        <f t="shared" si="1"/>
        <v>105.1168</v>
      </c>
      <c r="J8" s="12">
        <f t="shared" si="2"/>
        <v>1277.1199999999999</v>
      </c>
      <c r="K8" s="12">
        <f t="shared" si="3"/>
        <v>94.310399999999987</v>
      </c>
      <c r="L8" s="12">
        <f t="shared" si="4"/>
        <v>69.259199999999993</v>
      </c>
      <c r="M8" s="12">
        <f t="shared" si="18"/>
        <v>835.53120000000001</v>
      </c>
      <c r="N8" s="13">
        <f t="shared" si="5"/>
        <v>4.5796000000000001</v>
      </c>
      <c r="O8" s="13">
        <f t="shared" si="6"/>
        <v>55.64</v>
      </c>
      <c r="P8" s="13">
        <f t="shared" si="7"/>
        <v>4.1088000000000005</v>
      </c>
      <c r="Q8" s="13">
        <f t="shared" si="8"/>
        <v>3.0173999999999999</v>
      </c>
      <c r="R8" s="13">
        <f t="shared" si="19"/>
        <v>36.401400000000002</v>
      </c>
      <c r="S8" s="14">
        <f t="shared" si="9"/>
        <v>676</v>
      </c>
      <c r="T8" s="14">
        <f t="shared" si="10"/>
        <v>49.92</v>
      </c>
      <c r="U8" s="14">
        <f t="shared" si="11"/>
        <v>36.659999999999997</v>
      </c>
      <c r="V8" s="14">
        <f t="shared" si="20"/>
        <v>442.26000000000005</v>
      </c>
      <c r="W8" s="15">
        <f t="shared" si="12"/>
        <v>3.6863999999999999</v>
      </c>
      <c r="X8" s="15">
        <f t="shared" si="13"/>
        <v>2.7071999999999998</v>
      </c>
      <c r="Y8" s="15">
        <f t="shared" si="21"/>
        <v>1.3632</v>
      </c>
      <c r="Z8" s="15">
        <f t="shared" si="22"/>
        <v>32.659199999999998</v>
      </c>
      <c r="AA8" s="19">
        <f t="shared" si="23"/>
        <v>1.9880999999999998</v>
      </c>
      <c r="AB8" s="19">
        <f t="shared" si="23"/>
        <v>0.50409999999999999</v>
      </c>
      <c r="AC8" s="21">
        <f t="shared" si="23"/>
        <v>289.34010000000006</v>
      </c>
      <c r="AD8" s="17">
        <f t="shared" si="24"/>
        <v>835.53120000000001</v>
      </c>
      <c r="AE8" s="17">
        <f t="shared" si="25"/>
        <v>36.401400000000002</v>
      </c>
      <c r="AF8" s="17">
        <f t="shared" si="26"/>
        <v>442.26000000000005</v>
      </c>
      <c r="AG8" s="17">
        <f t="shared" si="27"/>
        <v>32.659199999999998</v>
      </c>
      <c r="AH8" s="17">
        <f t="shared" si="28"/>
        <v>23.984100000000002</v>
      </c>
      <c r="AI8" s="17">
        <f t="shared" si="29"/>
        <v>12.0771</v>
      </c>
      <c r="AJ8" s="4">
        <f t="shared" si="15"/>
        <v>15.579687162619809</v>
      </c>
      <c r="AK8" s="18">
        <f t="shared" si="30"/>
        <v>2.0457948127745773</v>
      </c>
      <c r="AL8" s="18">
        <f t="shared" si="16"/>
        <v>0.20807633136094997</v>
      </c>
      <c r="AM8" s="22">
        <f t="shared" si="31"/>
        <v>16.876178785542752</v>
      </c>
      <c r="AN8" s="24">
        <f t="shared" si="32"/>
        <v>1.7908117438813157E-2</v>
      </c>
      <c r="AO8" s="24">
        <f t="shared" si="17"/>
        <v>0.20807633136094997</v>
      </c>
    </row>
    <row r="9" spans="1:41" x14ac:dyDescent="0.75">
      <c r="A9" s="3">
        <v>44.03</v>
      </c>
      <c r="B9" s="3">
        <v>5.34</v>
      </c>
      <c r="C9" s="4">
        <v>7</v>
      </c>
      <c r="D9" s="3">
        <v>4.7300000000000004</v>
      </c>
      <c r="E9" s="3">
        <v>1.3</v>
      </c>
      <c r="F9" s="3">
        <v>0.27</v>
      </c>
      <c r="G9" s="3">
        <v>18.2</v>
      </c>
      <c r="H9" s="12">
        <f t="shared" si="0"/>
        <v>1938.6409000000001</v>
      </c>
      <c r="I9" s="12">
        <f t="shared" si="1"/>
        <v>235.12020000000001</v>
      </c>
      <c r="J9" s="12">
        <f t="shared" si="2"/>
        <v>308.21000000000004</v>
      </c>
      <c r="K9" s="12">
        <f t="shared" si="3"/>
        <v>208.26190000000003</v>
      </c>
      <c r="L9" s="12">
        <f t="shared" si="4"/>
        <v>57.239000000000004</v>
      </c>
      <c r="M9" s="12">
        <f t="shared" si="18"/>
        <v>801.346</v>
      </c>
      <c r="N9" s="13">
        <f t="shared" si="5"/>
        <v>28.515599999999999</v>
      </c>
      <c r="O9" s="13">
        <f t="shared" si="6"/>
        <v>37.379999999999995</v>
      </c>
      <c r="P9" s="13">
        <f t="shared" si="7"/>
        <v>25.258200000000002</v>
      </c>
      <c r="Q9" s="13">
        <f t="shared" si="8"/>
        <v>6.9420000000000002</v>
      </c>
      <c r="R9" s="13">
        <f t="shared" si="19"/>
        <v>97.187999999999988</v>
      </c>
      <c r="S9" s="14">
        <f t="shared" si="9"/>
        <v>49</v>
      </c>
      <c r="T9" s="14">
        <f t="shared" si="10"/>
        <v>33.11</v>
      </c>
      <c r="U9" s="14">
        <f t="shared" si="11"/>
        <v>9.1</v>
      </c>
      <c r="V9" s="14">
        <f t="shared" si="20"/>
        <v>127.39999999999999</v>
      </c>
      <c r="W9" s="15">
        <f t="shared" si="12"/>
        <v>22.372900000000005</v>
      </c>
      <c r="X9" s="15">
        <f t="shared" si="13"/>
        <v>6.1490000000000009</v>
      </c>
      <c r="Y9" s="15">
        <f t="shared" si="21"/>
        <v>1.2771000000000001</v>
      </c>
      <c r="Z9" s="15">
        <f t="shared" si="22"/>
        <v>86.085999999999999</v>
      </c>
      <c r="AA9" s="19">
        <f t="shared" si="23"/>
        <v>1.6900000000000002</v>
      </c>
      <c r="AB9" s="19">
        <f t="shared" si="23"/>
        <v>7.2900000000000006E-2</v>
      </c>
      <c r="AC9" s="21">
        <f t="shared" si="23"/>
        <v>331.23999999999995</v>
      </c>
      <c r="AD9" s="17">
        <f t="shared" si="24"/>
        <v>801.346</v>
      </c>
      <c r="AE9" s="17">
        <f t="shared" si="25"/>
        <v>97.187999999999988</v>
      </c>
      <c r="AF9" s="17">
        <f t="shared" si="26"/>
        <v>127.39999999999999</v>
      </c>
      <c r="AG9" s="17">
        <f t="shared" si="27"/>
        <v>86.085999999999999</v>
      </c>
      <c r="AH9" s="17">
        <f t="shared" si="28"/>
        <v>23.66</v>
      </c>
      <c r="AI9" s="17">
        <f t="shared" si="29"/>
        <v>4.9139999999999997</v>
      </c>
      <c r="AJ9" s="4">
        <f t="shared" si="15"/>
        <v>20.570934292223743</v>
      </c>
      <c r="AK9" s="18">
        <f t="shared" si="30"/>
        <v>5.6213294180425057</v>
      </c>
      <c r="AL9" s="18">
        <f t="shared" si="16"/>
        <v>2.7098224852071047</v>
      </c>
      <c r="AM9" s="22">
        <f t="shared" si="31"/>
        <v>18.039809970780745</v>
      </c>
      <c r="AN9" s="24">
        <f t="shared" si="32"/>
        <v>2.5660845461265652E-2</v>
      </c>
      <c r="AO9" s="24">
        <f t="shared" si="17"/>
        <v>2.7098224852071047</v>
      </c>
    </row>
    <row r="10" spans="1:41" x14ac:dyDescent="0.75">
      <c r="A10" s="3">
        <v>48.71</v>
      </c>
      <c r="B10" s="3">
        <v>7.47</v>
      </c>
      <c r="C10" s="4">
        <v>11</v>
      </c>
      <c r="D10" s="3">
        <v>4.24</v>
      </c>
      <c r="E10" s="3">
        <v>2.35</v>
      </c>
      <c r="F10" s="3">
        <v>0.52</v>
      </c>
      <c r="G10" s="3">
        <v>18.95</v>
      </c>
      <c r="H10" s="12">
        <f t="shared" si="0"/>
        <v>2372.6641</v>
      </c>
      <c r="I10" s="12">
        <f t="shared" si="1"/>
        <v>363.86369999999999</v>
      </c>
      <c r="J10" s="12">
        <f t="shared" si="2"/>
        <v>535.81000000000006</v>
      </c>
      <c r="K10" s="12">
        <f t="shared" si="3"/>
        <v>206.53040000000001</v>
      </c>
      <c r="L10" s="12">
        <f t="shared" si="4"/>
        <v>114.46850000000001</v>
      </c>
      <c r="M10" s="12">
        <f t="shared" si="18"/>
        <v>923.05449999999996</v>
      </c>
      <c r="N10" s="13">
        <f t="shared" si="5"/>
        <v>55.800899999999999</v>
      </c>
      <c r="O10" s="13">
        <f t="shared" si="6"/>
        <v>82.17</v>
      </c>
      <c r="P10" s="13">
        <f t="shared" si="7"/>
        <v>31.672800000000002</v>
      </c>
      <c r="Q10" s="13">
        <f t="shared" si="8"/>
        <v>17.554500000000001</v>
      </c>
      <c r="R10" s="13">
        <f t="shared" si="19"/>
        <v>141.5565</v>
      </c>
      <c r="S10" s="14">
        <f t="shared" si="9"/>
        <v>121</v>
      </c>
      <c r="T10" s="14">
        <f t="shared" si="10"/>
        <v>46.64</v>
      </c>
      <c r="U10" s="14">
        <f t="shared" si="11"/>
        <v>25.85</v>
      </c>
      <c r="V10" s="14">
        <f t="shared" si="20"/>
        <v>208.45</v>
      </c>
      <c r="W10" s="15">
        <f t="shared" si="12"/>
        <v>17.977600000000002</v>
      </c>
      <c r="X10" s="15">
        <f t="shared" si="13"/>
        <v>9.9640000000000004</v>
      </c>
      <c r="Y10" s="15">
        <f t="shared" si="21"/>
        <v>2.2048000000000001</v>
      </c>
      <c r="Z10" s="15">
        <f t="shared" si="22"/>
        <v>80.347999999999999</v>
      </c>
      <c r="AA10" s="19">
        <f t="shared" si="23"/>
        <v>5.5225000000000009</v>
      </c>
      <c r="AB10" s="19">
        <f t="shared" si="23"/>
        <v>0.27040000000000003</v>
      </c>
      <c r="AC10" s="21">
        <f t="shared" si="23"/>
        <v>359.10249999999996</v>
      </c>
      <c r="AD10" s="17">
        <f t="shared" si="24"/>
        <v>923.05449999999996</v>
      </c>
      <c r="AE10" s="17">
        <f t="shared" si="25"/>
        <v>141.5565</v>
      </c>
      <c r="AF10" s="17">
        <f t="shared" si="26"/>
        <v>208.45</v>
      </c>
      <c r="AG10" s="17">
        <f t="shared" si="27"/>
        <v>80.347999999999999</v>
      </c>
      <c r="AH10" s="17">
        <f t="shared" si="28"/>
        <v>44.532499999999999</v>
      </c>
      <c r="AI10" s="17">
        <f t="shared" si="29"/>
        <v>9.8539999999999992</v>
      </c>
      <c r="AJ10" s="4">
        <f t="shared" si="15"/>
        <v>16.808382380552722</v>
      </c>
      <c r="AK10" s="18">
        <f t="shared" si="30"/>
        <v>4.5865260279270244</v>
      </c>
      <c r="AL10" s="18">
        <f t="shared" si="16"/>
        <v>5.7415532544378758</v>
      </c>
      <c r="AM10" s="22">
        <f t="shared" si="31"/>
        <v>19.5951811107034</v>
      </c>
      <c r="AN10" s="24">
        <f t="shared" si="32"/>
        <v>0.41625866560847435</v>
      </c>
      <c r="AO10" s="24">
        <f t="shared" si="17"/>
        <v>5.7415532544378758</v>
      </c>
    </row>
    <row r="11" spans="1:41" x14ac:dyDescent="0.75">
      <c r="A11" s="3">
        <v>44.43</v>
      </c>
      <c r="B11" s="3">
        <v>2.1</v>
      </c>
      <c r="C11" s="4">
        <v>5</v>
      </c>
      <c r="D11" s="3">
        <v>2</v>
      </c>
      <c r="E11" s="3">
        <v>1.19</v>
      </c>
      <c r="F11" s="3">
        <v>0.53</v>
      </c>
      <c r="G11" s="3">
        <v>13.94</v>
      </c>
      <c r="H11" s="12">
        <f t="shared" si="0"/>
        <v>1974.0248999999999</v>
      </c>
      <c r="I11" s="12">
        <f t="shared" si="1"/>
        <v>93.302999999999997</v>
      </c>
      <c r="J11" s="12">
        <f t="shared" si="2"/>
        <v>222.15</v>
      </c>
      <c r="K11" s="12">
        <f t="shared" si="3"/>
        <v>88.86</v>
      </c>
      <c r="L11" s="12">
        <f t="shared" si="4"/>
        <v>52.871699999999997</v>
      </c>
      <c r="M11" s="12">
        <f t="shared" si="18"/>
        <v>619.35419999999999</v>
      </c>
      <c r="N11" s="13">
        <f t="shared" si="5"/>
        <v>4.41</v>
      </c>
      <c r="O11" s="13">
        <f t="shared" si="6"/>
        <v>10.5</v>
      </c>
      <c r="P11" s="13">
        <f t="shared" si="7"/>
        <v>4.2</v>
      </c>
      <c r="Q11" s="13">
        <f t="shared" si="8"/>
        <v>2.4990000000000001</v>
      </c>
      <c r="R11" s="13">
        <f t="shared" si="19"/>
        <v>29.274000000000001</v>
      </c>
      <c r="S11" s="14">
        <f t="shared" si="9"/>
        <v>25</v>
      </c>
      <c r="T11" s="14">
        <f t="shared" si="10"/>
        <v>10</v>
      </c>
      <c r="U11" s="14">
        <f t="shared" si="11"/>
        <v>5.9499999999999993</v>
      </c>
      <c r="V11" s="14">
        <f t="shared" si="20"/>
        <v>69.7</v>
      </c>
      <c r="W11" s="15">
        <f t="shared" si="12"/>
        <v>4</v>
      </c>
      <c r="X11" s="15">
        <f t="shared" si="13"/>
        <v>2.38</v>
      </c>
      <c r="Y11" s="15">
        <f t="shared" si="21"/>
        <v>1.06</v>
      </c>
      <c r="Z11" s="15">
        <f t="shared" si="22"/>
        <v>27.88</v>
      </c>
      <c r="AA11" s="19">
        <f t="shared" si="23"/>
        <v>1.4160999999999999</v>
      </c>
      <c r="AB11" s="19">
        <f t="shared" si="23"/>
        <v>0.28090000000000004</v>
      </c>
      <c r="AC11" s="21">
        <f t="shared" si="23"/>
        <v>194.3236</v>
      </c>
      <c r="AD11" s="17">
        <f t="shared" si="24"/>
        <v>619.35419999999999</v>
      </c>
      <c r="AE11" s="17">
        <f t="shared" si="25"/>
        <v>29.274000000000001</v>
      </c>
      <c r="AF11" s="17">
        <f t="shared" si="26"/>
        <v>69.7</v>
      </c>
      <c r="AG11" s="17">
        <f t="shared" si="27"/>
        <v>27.88</v>
      </c>
      <c r="AH11" s="17">
        <f t="shared" si="28"/>
        <v>16.5886</v>
      </c>
      <c r="AI11" s="17">
        <f t="shared" si="29"/>
        <v>7.3882000000000003</v>
      </c>
      <c r="AJ11" s="4">
        <f t="shared" si="15"/>
        <v>14.846211576397442</v>
      </c>
      <c r="AK11" s="18">
        <f t="shared" si="30"/>
        <v>0.82121942119673785</v>
      </c>
      <c r="AL11" s="18">
        <f t="shared" si="16"/>
        <v>6.8321917159763235</v>
      </c>
      <c r="AM11" s="22">
        <f t="shared" si="31"/>
        <v>13.895723597316529</v>
      </c>
      <c r="AN11" s="24">
        <f t="shared" si="32"/>
        <v>1.960399834588838E-3</v>
      </c>
      <c r="AO11" s="24">
        <f t="shared" si="17"/>
        <v>6.8321917159763235</v>
      </c>
    </row>
    <row r="12" spans="1:41" x14ac:dyDescent="0.75">
      <c r="A12" s="3">
        <v>47.72</v>
      </c>
      <c r="B12" s="3">
        <v>3.89</v>
      </c>
      <c r="C12" s="4">
        <v>18</v>
      </c>
      <c r="D12" s="3">
        <v>2.1</v>
      </c>
      <c r="E12" s="3">
        <v>1.65</v>
      </c>
      <c r="F12" s="3">
        <v>0.6</v>
      </c>
      <c r="G12" s="3">
        <v>18.64</v>
      </c>
      <c r="H12" s="12">
        <f t="shared" si="0"/>
        <v>2277.1983999999998</v>
      </c>
      <c r="I12" s="12">
        <f t="shared" si="1"/>
        <v>185.63079999999999</v>
      </c>
      <c r="J12" s="12">
        <f t="shared" si="2"/>
        <v>858.96</v>
      </c>
      <c r="K12" s="12">
        <f t="shared" si="3"/>
        <v>100.212</v>
      </c>
      <c r="L12" s="12">
        <f t="shared" si="4"/>
        <v>78.738</v>
      </c>
      <c r="M12" s="12">
        <f t="shared" si="18"/>
        <v>889.50080000000003</v>
      </c>
      <c r="N12" s="13">
        <f t="shared" si="5"/>
        <v>15.132100000000001</v>
      </c>
      <c r="O12" s="13">
        <f t="shared" si="6"/>
        <v>70.02</v>
      </c>
      <c r="P12" s="13">
        <f t="shared" si="7"/>
        <v>8.1690000000000005</v>
      </c>
      <c r="Q12" s="13">
        <f t="shared" si="8"/>
        <v>6.4184999999999999</v>
      </c>
      <c r="R12" s="13">
        <f t="shared" si="19"/>
        <v>72.509600000000006</v>
      </c>
      <c r="S12" s="14">
        <f t="shared" si="9"/>
        <v>324</v>
      </c>
      <c r="T12" s="14">
        <f t="shared" si="10"/>
        <v>37.800000000000004</v>
      </c>
      <c r="U12" s="14">
        <f t="shared" si="11"/>
        <v>29.7</v>
      </c>
      <c r="V12" s="14">
        <f t="shared" si="20"/>
        <v>335.52</v>
      </c>
      <c r="W12" s="15">
        <f t="shared" si="12"/>
        <v>4.41</v>
      </c>
      <c r="X12" s="15">
        <f t="shared" si="13"/>
        <v>3.4649999999999999</v>
      </c>
      <c r="Y12" s="15">
        <f t="shared" si="21"/>
        <v>1.26</v>
      </c>
      <c r="Z12" s="15">
        <f t="shared" si="22"/>
        <v>39.144000000000005</v>
      </c>
      <c r="AA12" s="19">
        <f t="shared" si="23"/>
        <v>2.7224999999999997</v>
      </c>
      <c r="AB12" s="19">
        <f t="shared" si="23"/>
        <v>0.36</v>
      </c>
      <c r="AC12" s="21">
        <f t="shared" si="23"/>
        <v>347.44960000000003</v>
      </c>
      <c r="AD12" s="17">
        <f t="shared" si="24"/>
        <v>889.50080000000003</v>
      </c>
      <c r="AE12" s="17">
        <f t="shared" si="25"/>
        <v>72.509600000000006</v>
      </c>
      <c r="AF12" s="17">
        <f t="shared" si="26"/>
        <v>335.52</v>
      </c>
      <c r="AG12" s="17">
        <f t="shared" si="27"/>
        <v>39.144000000000005</v>
      </c>
      <c r="AH12" s="17">
        <f t="shared" si="28"/>
        <v>30.756</v>
      </c>
      <c r="AI12" s="17">
        <f t="shared" si="29"/>
        <v>11.183999999999999</v>
      </c>
      <c r="AJ12" s="4">
        <f t="shared" si="15"/>
        <v>14.719617258415846</v>
      </c>
      <c r="AK12" s="18">
        <f t="shared" si="30"/>
        <v>15.369400840510888</v>
      </c>
      <c r="AL12" s="18">
        <f t="shared" si="16"/>
        <v>4.352037869822496</v>
      </c>
      <c r="AM12" s="22">
        <f t="shared" si="31"/>
        <v>17.538591540962724</v>
      </c>
      <c r="AN12" s="24">
        <f t="shared" si="32"/>
        <v>1.2131005936388686</v>
      </c>
      <c r="AO12" s="24">
        <f t="shared" si="17"/>
        <v>4.352037869822496</v>
      </c>
    </row>
    <row r="13" spans="1:41" x14ac:dyDescent="0.75">
      <c r="A13" s="3">
        <v>48.38</v>
      </c>
      <c r="B13" s="3">
        <v>0.67</v>
      </c>
      <c r="C13" s="4">
        <v>21</v>
      </c>
      <c r="D13" s="3">
        <v>1.1499999999999999</v>
      </c>
      <c r="E13" s="3">
        <v>0.62</v>
      </c>
      <c r="F13" s="3">
        <v>0.48</v>
      </c>
      <c r="G13" s="3">
        <v>17.25</v>
      </c>
      <c r="H13" s="12">
        <f t="shared" si="0"/>
        <v>2340.6244000000002</v>
      </c>
      <c r="I13" s="12">
        <f t="shared" si="1"/>
        <v>32.414600000000007</v>
      </c>
      <c r="J13" s="12">
        <f t="shared" si="2"/>
        <v>1015.98</v>
      </c>
      <c r="K13" s="12">
        <f t="shared" si="3"/>
        <v>55.637</v>
      </c>
      <c r="L13" s="12">
        <f t="shared" si="4"/>
        <v>29.9956</v>
      </c>
      <c r="M13" s="12">
        <f t="shared" si="18"/>
        <v>834.55500000000006</v>
      </c>
      <c r="N13" s="13">
        <f t="shared" si="5"/>
        <v>0.44890000000000008</v>
      </c>
      <c r="O13" s="13">
        <f t="shared" si="6"/>
        <v>14.07</v>
      </c>
      <c r="P13" s="13">
        <f t="shared" si="7"/>
        <v>0.77049999999999996</v>
      </c>
      <c r="Q13" s="13">
        <f t="shared" si="8"/>
        <v>0.41540000000000005</v>
      </c>
      <c r="R13" s="13">
        <f t="shared" si="19"/>
        <v>11.557500000000001</v>
      </c>
      <c r="S13" s="14">
        <f t="shared" si="9"/>
        <v>441</v>
      </c>
      <c r="T13" s="14">
        <f t="shared" si="10"/>
        <v>24.15</v>
      </c>
      <c r="U13" s="14">
        <f t="shared" si="11"/>
        <v>13.02</v>
      </c>
      <c r="V13" s="14">
        <f t="shared" si="20"/>
        <v>362.25</v>
      </c>
      <c r="W13" s="15">
        <f t="shared" si="12"/>
        <v>1.3224999999999998</v>
      </c>
      <c r="X13" s="15">
        <f t="shared" si="13"/>
        <v>0.71299999999999997</v>
      </c>
      <c r="Y13" s="15">
        <f t="shared" si="21"/>
        <v>0.55199999999999994</v>
      </c>
      <c r="Z13" s="15">
        <f t="shared" si="22"/>
        <v>19.837499999999999</v>
      </c>
      <c r="AA13" s="19">
        <f t="shared" si="23"/>
        <v>0.38440000000000002</v>
      </c>
      <c r="AB13" s="19">
        <f t="shared" si="23"/>
        <v>0.23039999999999999</v>
      </c>
      <c r="AC13" s="21">
        <f t="shared" si="23"/>
        <v>297.5625</v>
      </c>
      <c r="AD13" s="17">
        <f t="shared" si="24"/>
        <v>834.55500000000006</v>
      </c>
      <c r="AE13" s="17">
        <f t="shared" si="25"/>
        <v>11.557500000000001</v>
      </c>
      <c r="AF13" s="17">
        <f t="shared" si="26"/>
        <v>362.25</v>
      </c>
      <c r="AG13" s="17">
        <f t="shared" si="27"/>
        <v>19.837499999999999</v>
      </c>
      <c r="AH13" s="17">
        <f t="shared" si="28"/>
        <v>10.695</v>
      </c>
      <c r="AI13" s="17">
        <f t="shared" si="29"/>
        <v>8.2799999999999994</v>
      </c>
      <c r="AJ13" s="4">
        <f t="shared" si="15"/>
        <v>15.720093930858134</v>
      </c>
      <c r="AK13" s="18">
        <f t="shared" si="30"/>
        <v>2.3406125803971163</v>
      </c>
      <c r="AL13" s="18">
        <f t="shared" si="16"/>
        <v>0.48463017751479565</v>
      </c>
      <c r="AM13" s="22">
        <f t="shared" si="31"/>
        <v>16.884206653524863</v>
      </c>
      <c r="AN13" s="24">
        <f t="shared" si="32"/>
        <v>0.13380477232547935</v>
      </c>
      <c r="AO13" s="24">
        <f t="shared" si="17"/>
        <v>0.48463017751479565</v>
      </c>
    </row>
    <row r="14" spans="1:41" x14ac:dyDescent="0.75">
      <c r="A14" s="3">
        <v>49</v>
      </c>
      <c r="B14" s="3">
        <v>0.85</v>
      </c>
      <c r="C14" s="4">
        <v>23</v>
      </c>
      <c r="D14" s="3">
        <v>1.27</v>
      </c>
      <c r="E14" s="3">
        <v>0.83</v>
      </c>
      <c r="F14" s="3">
        <v>0.61</v>
      </c>
      <c r="G14" s="3">
        <v>17.48</v>
      </c>
      <c r="H14" s="12">
        <f t="shared" si="0"/>
        <v>2401</v>
      </c>
      <c r="I14" s="12">
        <f t="shared" si="1"/>
        <v>41.65</v>
      </c>
      <c r="J14" s="12">
        <f t="shared" si="2"/>
        <v>1127</v>
      </c>
      <c r="K14" s="12">
        <f t="shared" si="3"/>
        <v>62.230000000000004</v>
      </c>
      <c r="L14" s="12">
        <f t="shared" si="4"/>
        <v>40.669999999999995</v>
      </c>
      <c r="M14" s="12">
        <f t="shared" si="18"/>
        <v>856.52</v>
      </c>
      <c r="N14" s="13">
        <f t="shared" si="5"/>
        <v>0.72249999999999992</v>
      </c>
      <c r="O14" s="13">
        <f t="shared" si="6"/>
        <v>19.55</v>
      </c>
      <c r="P14" s="13">
        <f t="shared" si="7"/>
        <v>1.0794999999999999</v>
      </c>
      <c r="Q14" s="13">
        <f t="shared" si="8"/>
        <v>0.7054999999999999</v>
      </c>
      <c r="R14" s="13">
        <f t="shared" si="19"/>
        <v>14.858000000000001</v>
      </c>
      <c r="S14" s="14">
        <f t="shared" si="9"/>
        <v>529</v>
      </c>
      <c r="T14" s="14">
        <f t="shared" si="10"/>
        <v>29.21</v>
      </c>
      <c r="U14" s="14">
        <f t="shared" si="11"/>
        <v>19.09</v>
      </c>
      <c r="V14" s="14">
        <f t="shared" si="20"/>
        <v>402.04</v>
      </c>
      <c r="W14" s="15">
        <f t="shared" si="12"/>
        <v>1.6129</v>
      </c>
      <c r="X14" s="15">
        <f t="shared" si="13"/>
        <v>1.0541</v>
      </c>
      <c r="Y14" s="15">
        <f t="shared" si="21"/>
        <v>0.77469999999999994</v>
      </c>
      <c r="Z14" s="15">
        <f t="shared" si="22"/>
        <v>22.1996</v>
      </c>
      <c r="AA14" s="19">
        <f t="shared" si="23"/>
        <v>0.68889999999999996</v>
      </c>
      <c r="AB14" s="19">
        <f t="shared" si="23"/>
        <v>0.37209999999999999</v>
      </c>
      <c r="AC14" s="21">
        <f t="shared" si="23"/>
        <v>305.55040000000002</v>
      </c>
      <c r="AD14" s="17">
        <f t="shared" si="24"/>
        <v>856.52</v>
      </c>
      <c r="AE14" s="17">
        <f t="shared" si="25"/>
        <v>14.858000000000001</v>
      </c>
      <c r="AF14" s="17">
        <f t="shared" si="26"/>
        <v>402.04</v>
      </c>
      <c r="AG14" s="17">
        <f t="shared" si="27"/>
        <v>22.1996</v>
      </c>
      <c r="AH14" s="17">
        <f t="shared" si="28"/>
        <v>14.5084</v>
      </c>
      <c r="AI14" s="17">
        <f t="shared" si="29"/>
        <v>10.662800000000001</v>
      </c>
      <c r="AJ14" s="4">
        <f t="shared" si="15"/>
        <v>15.540992504751213</v>
      </c>
      <c r="AK14" s="18">
        <f t="shared" si="30"/>
        <v>3.7597500666309784</v>
      </c>
      <c r="AL14" s="18">
        <f t="shared" si="16"/>
        <v>0.85776094674556658</v>
      </c>
      <c r="AM14" s="22">
        <f t="shared" si="31"/>
        <v>17.181140802146313</v>
      </c>
      <c r="AN14" s="24">
        <f t="shared" si="32"/>
        <v>8.9316820141749478E-2</v>
      </c>
      <c r="AO14" s="24">
        <f t="shared" si="17"/>
        <v>0.85776094674556658</v>
      </c>
    </row>
    <row r="15" spans="1:41" x14ac:dyDescent="0.75">
      <c r="A15" s="5">
        <v>47.03</v>
      </c>
      <c r="B15" s="5">
        <v>1.72</v>
      </c>
      <c r="C15" s="6">
        <v>5</v>
      </c>
      <c r="D15" s="5">
        <v>1.93</v>
      </c>
      <c r="E15" s="5">
        <v>0.99</v>
      </c>
      <c r="F15" s="5">
        <v>0.52</v>
      </c>
      <c r="G15" s="5">
        <v>13.16</v>
      </c>
      <c r="H15" s="12">
        <f t="shared" si="0"/>
        <v>2211.8209000000002</v>
      </c>
      <c r="I15" s="12">
        <f t="shared" si="1"/>
        <v>80.891599999999997</v>
      </c>
      <c r="J15" s="12">
        <f t="shared" si="2"/>
        <v>235.15</v>
      </c>
      <c r="K15" s="12">
        <f t="shared" si="3"/>
        <v>90.767899999999997</v>
      </c>
      <c r="L15" s="12">
        <f t="shared" si="4"/>
        <v>46.559699999999999</v>
      </c>
      <c r="M15" s="12">
        <f t="shared" si="18"/>
        <v>618.91480000000001</v>
      </c>
      <c r="N15" s="13">
        <f t="shared" si="5"/>
        <v>2.9583999999999997</v>
      </c>
      <c r="O15" s="13">
        <f t="shared" si="6"/>
        <v>8.6</v>
      </c>
      <c r="P15" s="13">
        <f t="shared" si="7"/>
        <v>3.3195999999999999</v>
      </c>
      <c r="Q15" s="13">
        <f t="shared" si="8"/>
        <v>1.7027999999999999</v>
      </c>
      <c r="R15" s="13">
        <f t="shared" si="19"/>
        <v>22.635200000000001</v>
      </c>
      <c r="S15" s="14">
        <f t="shared" si="9"/>
        <v>25</v>
      </c>
      <c r="T15" s="14">
        <f t="shared" si="10"/>
        <v>9.65</v>
      </c>
      <c r="U15" s="14">
        <f t="shared" si="11"/>
        <v>4.95</v>
      </c>
      <c r="V15" s="14">
        <f t="shared" si="20"/>
        <v>65.8</v>
      </c>
      <c r="W15" s="15">
        <f t="shared" si="12"/>
        <v>3.7248999999999999</v>
      </c>
      <c r="X15" s="15">
        <f t="shared" si="13"/>
        <v>1.9106999999999998</v>
      </c>
      <c r="Y15" s="15">
        <f t="shared" si="21"/>
        <v>1.0036</v>
      </c>
      <c r="Z15" s="15">
        <f t="shared" si="22"/>
        <v>25.398799999999998</v>
      </c>
      <c r="AA15" s="19">
        <f t="shared" si="23"/>
        <v>0.98009999999999997</v>
      </c>
      <c r="AB15" s="19">
        <f t="shared" si="23"/>
        <v>0.27040000000000003</v>
      </c>
      <c r="AC15" s="21">
        <f t="shared" si="23"/>
        <v>173.18559999999999</v>
      </c>
      <c r="AD15" s="17">
        <f t="shared" si="24"/>
        <v>618.91480000000001</v>
      </c>
      <c r="AE15" s="17">
        <f t="shared" si="25"/>
        <v>22.635200000000001</v>
      </c>
      <c r="AF15" s="17">
        <f t="shared" si="26"/>
        <v>65.8</v>
      </c>
      <c r="AG15" s="17">
        <f t="shared" si="27"/>
        <v>25.398799999999998</v>
      </c>
      <c r="AH15" s="17">
        <f t="shared" si="28"/>
        <v>13.0284</v>
      </c>
      <c r="AI15" s="17">
        <f t="shared" si="29"/>
        <v>6.8432000000000004</v>
      </c>
      <c r="AJ15" s="4">
        <f t="shared" si="15"/>
        <v>15.16139069590939</v>
      </c>
      <c r="AK15" s="18">
        <f t="shared" si="30"/>
        <v>4.0055647176726703</v>
      </c>
      <c r="AL15" s="18">
        <f t="shared" si="16"/>
        <v>11.518191715976316</v>
      </c>
      <c r="AM15" s="22">
        <f t="shared" si="31"/>
        <v>15.205628853613693</v>
      </c>
      <c r="AN15" s="24">
        <f t="shared" si="32"/>
        <v>4.1845974067368692</v>
      </c>
      <c r="AO15" s="24">
        <f t="shared" si="17"/>
        <v>11.518191715976316</v>
      </c>
    </row>
    <row r="16" spans="1:41" x14ac:dyDescent="0.75">
      <c r="A16" s="7">
        <f>SUM(A3:A15)</f>
        <v>599.72</v>
      </c>
      <c r="B16" s="7">
        <f t="shared" ref="B16:G16" si="33">SUM(B3:B15)</f>
        <v>41.250000000000007</v>
      </c>
      <c r="C16" s="7">
        <f t="shared" si="33"/>
        <v>214</v>
      </c>
      <c r="D16" s="7">
        <f t="shared" si="33"/>
        <v>33.360000000000007</v>
      </c>
      <c r="E16" s="7">
        <f t="shared" si="33"/>
        <v>17.159999999999997</v>
      </c>
      <c r="F16" s="7">
        <f t="shared" si="33"/>
        <v>6.5500000000000007</v>
      </c>
      <c r="G16" s="7">
        <f t="shared" si="33"/>
        <v>215.2</v>
      </c>
      <c r="H16" s="7">
        <f t="shared" ref="H16" si="34">SUM(H3:H15)</f>
        <v>27737.473600000001</v>
      </c>
      <c r="I16" s="7">
        <f t="shared" ref="I16" si="35">SUM(I3:I15)</f>
        <v>1887.7221</v>
      </c>
      <c r="J16" s="7">
        <f t="shared" ref="J16" si="36">SUM(J3:J15)</f>
        <v>9901.6999999999989</v>
      </c>
      <c r="K16" s="7">
        <f t="shared" ref="K16:L16" si="37">SUM(K3:K15)</f>
        <v>1527.6597999999999</v>
      </c>
      <c r="L16" s="7">
        <f t="shared" si="37"/>
        <v>789.34329999999989</v>
      </c>
      <c r="M16" s="7">
        <f t="shared" ref="M16" si="38">SUM(M3:M15)</f>
        <v>9949.5062000000016</v>
      </c>
      <c r="N16" s="7">
        <f t="shared" ref="N16" si="39">SUM(N3:N15)</f>
        <v>184.47490000000002</v>
      </c>
      <c r="O16" s="7">
        <f t="shared" ref="O16" si="40">SUM(O3:O15)</f>
        <v>624.80999999999995</v>
      </c>
      <c r="P16" s="7">
        <f t="shared" ref="P16:Q16" si="41">SUM(P3:P15)</f>
        <v>131.97200000000001</v>
      </c>
      <c r="Q16" s="7">
        <f t="shared" si="41"/>
        <v>66.108899999999991</v>
      </c>
      <c r="R16" s="7">
        <f t="shared" ref="R16" si="42">SUM(R3:R15)</f>
        <v>705.95249999999999</v>
      </c>
      <c r="S16" s="7">
        <f t="shared" ref="S16" si="43">SUM(S3:S15)</f>
        <v>5392</v>
      </c>
      <c r="T16" s="7">
        <f t="shared" ref="T16:U16" si="44">SUM(T3:T15)</f>
        <v>513.69999999999993</v>
      </c>
      <c r="U16" s="7">
        <f t="shared" si="44"/>
        <v>270.23999999999995</v>
      </c>
      <c r="V16" s="7">
        <f t="shared" ref="V16" si="45">SUM(V3:V15)</f>
        <v>3661.12</v>
      </c>
      <c r="W16" s="7">
        <f t="shared" ref="W16:Y16" si="46">SUM(W3:W15)</f>
        <v>101.47140000000002</v>
      </c>
      <c r="X16" s="7">
        <f t="shared" si="46"/>
        <v>48.685200000000002</v>
      </c>
      <c r="Y16" s="7">
        <f t="shared" si="46"/>
        <v>15.912700000000001</v>
      </c>
      <c r="Z16" s="7">
        <f t="shared" ref="Z16:AB16" si="47">SUM(Z3:Z15)</f>
        <v>563.47790000000009</v>
      </c>
      <c r="AA16" s="7">
        <f t="shared" ref="AA16" si="48">SUM(AA3:AA15)</f>
        <v>25.726199999999999</v>
      </c>
      <c r="AB16" s="7">
        <f t="shared" si="47"/>
        <v>3.4530999999999996</v>
      </c>
      <c r="AC16" s="7">
        <f t="shared" ref="AC16" si="49">SUM(AC3:AC15)</f>
        <v>3607.3288000000002</v>
      </c>
      <c r="AD16" s="7">
        <f t="shared" ref="AD16" si="50">SUM(AD3:AD15)</f>
        <v>9949.5062000000016</v>
      </c>
      <c r="AE16" s="7">
        <f t="shared" ref="AE16" si="51">SUM(AE3:AE15)</f>
        <v>705.95249999999999</v>
      </c>
      <c r="AF16" s="7">
        <f t="shared" ref="AF16" si="52">SUM(AF3:AF15)</f>
        <v>3661.12</v>
      </c>
      <c r="AG16" s="7">
        <f t="shared" ref="AG16:AH16" si="53">SUM(AG3:AG15)</f>
        <v>563.47790000000009</v>
      </c>
      <c r="AH16" s="7">
        <f t="shared" si="53"/>
        <v>287.9941</v>
      </c>
      <c r="AI16" s="7">
        <f t="shared" ref="AI16" si="54">SUM(AI3:AI15)</f>
        <v>108.026</v>
      </c>
      <c r="AK16" s="7">
        <f t="shared" ref="AK16" si="55">SUM(AK3:AK15)</f>
        <v>48.354778792759618</v>
      </c>
      <c r="AL16" s="7">
        <f t="shared" ref="AL16" si="56">SUM(AL3:AL15)</f>
        <v>44.941107692307689</v>
      </c>
      <c r="AM16" s="22"/>
      <c r="AN16" s="25">
        <f t="shared" ref="AN16:AO16" si="57">SUM(AN3:AN15)</f>
        <v>7.748834362922068</v>
      </c>
      <c r="AO16" s="25">
        <f t="shared" si="57"/>
        <v>44.941107692307689</v>
      </c>
    </row>
    <row r="17" spans="1:41" x14ac:dyDescent="0.75">
      <c r="E17" s="4" t="s">
        <v>31</v>
      </c>
      <c r="G17" s="3">
        <f>AVERAGE(G3:G15)</f>
        <v>16.553846153846152</v>
      </c>
      <c r="AJ17" s="4" t="s">
        <v>32</v>
      </c>
      <c r="AK17" s="4">
        <f>1-AK16/AL16</f>
        <v>-7.5958766388755983E-2</v>
      </c>
      <c r="AM17" s="22" t="s">
        <v>32</v>
      </c>
      <c r="AN17" s="22">
        <f>1-AN16/AO16</f>
        <v>0.82757802909587852</v>
      </c>
      <c r="AO17" s="22"/>
    </row>
    <row r="18" spans="1:41" x14ac:dyDescent="0.75">
      <c r="B18" s="4" t="s">
        <v>21</v>
      </c>
      <c r="C18" s="4" t="s">
        <v>4</v>
      </c>
      <c r="D18" s="4" t="s">
        <v>1</v>
      </c>
      <c r="E18" s="4" t="s">
        <v>2</v>
      </c>
      <c r="F18" s="4" t="s">
        <v>3</v>
      </c>
      <c r="G18" s="4" t="s">
        <v>39</v>
      </c>
      <c r="H18" s="4" t="s">
        <v>53</v>
      </c>
      <c r="K18" s="4" t="s">
        <v>6</v>
      </c>
    </row>
    <row r="19" spans="1:41" x14ac:dyDescent="0.75">
      <c r="A19" s="4" t="s">
        <v>21</v>
      </c>
      <c r="B19" s="4">
        <f>COUNT(A3:A15)</f>
        <v>13</v>
      </c>
      <c r="C19" s="3">
        <f t="shared" ref="C19:H19" si="58">A16</f>
        <v>599.72</v>
      </c>
      <c r="D19" s="3">
        <f t="shared" si="58"/>
        <v>41.250000000000007</v>
      </c>
      <c r="E19" s="3">
        <f t="shared" si="58"/>
        <v>214</v>
      </c>
      <c r="F19" s="3">
        <f t="shared" si="58"/>
        <v>33.360000000000007</v>
      </c>
      <c r="G19" s="3">
        <f t="shared" si="58"/>
        <v>17.159999999999997</v>
      </c>
      <c r="H19" s="3">
        <f t="shared" si="58"/>
        <v>6.5500000000000007</v>
      </c>
      <c r="I19" s="4" t="s">
        <v>22</v>
      </c>
      <c r="J19" s="27" t="s">
        <v>27</v>
      </c>
      <c r="K19" s="3">
        <f>G16</f>
        <v>215.2</v>
      </c>
      <c r="L19" s="3"/>
      <c r="M19" s="26" t="s">
        <v>57</v>
      </c>
      <c r="N19" s="4" cm="1">
        <f t="array" ref="N19:Z24">TRANSPOSE(A3:F15)</f>
        <v>44.37</v>
      </c>
      <c r="O19" s="4">
        <v>44.09</v>
      </c>
      <c r="P19" s="4">
        <v>41.25</v>
      </c>
      <c r="Q19" s="4">
        <v>45.5</v>
      </c>
      <c r="R19" s="4">
        <v>46.09</v>
      </c>
      <c r="S19" s="4">
        <v>49.12</v>
      </c>
      <c r="T19" s="4">
        <v>44.03</v>
      </c>
      <c r="U19" s="4">
        <v>48.71</v>
      </c>
      <c r="V19" s="4">
        <v>44.43</v>
      </c>
      <c r="W19" s="4">
        <v>47.72</v>
      </c>
      <c r="X19" s="4">
        <v>48.38</v>
      </c>
      <c r="Y19" s="4">
        <v>49</v>
      </c>
      <c r="Z19" s="4">
        <v>47.03</v>
      </c>
    </row>
    <row r="20" spans="1:41" x14ac:dyDescent="0.75">
      <c r="A20" s="4" t="s">
        <v>4</v>
      </c>
      <c r="B20" s="3">
        <f>C19</f>
        <v>599.72</v>
      </c>
      <c r="C20" s="3">
        <f t="shared" ref="C20:H20" si="59">H16</f>
        <v>27737.473600000001</v>
      </c>
      <c r="D20" s="3">
        <f t="shared" si="59"/>
        <v>1887.7221</v>
      </c>
      <c r="E20" s="3">
        <f t="shared" si="59"/>
        <v>9901.6999999999989</v>
      </c>
      <c r="F20" s="3">
        <f t="shared" si="59"/>
        <v>1527.6597999999999</v>
      </c>
      <c r="G20" s="3">
        <f t="shared" si="59"/>
        <v>789.34329999999989</v>
      </c>
      <c r="H20" s="3">
        <f t="shared" si="59"/>
        <v>9949.5062000000016</v>
      </c>
      <c r="I20" s="4" t="s">
        <v>23</v>
      </c>
      <c r="J20" s="27"/>
      <c r="K20" s="3">
        <f>AD16</f>
        <v>9949.5062000000016</v>
      </c>
      <c r="L20" s="3"/>
      <c r="M20" s="26"/>
      <c r="N20" s="4">
        <v>2.21</v>
      </c>
      <c r="O20" s="4">
        <v>2.5299999999999998</v>
      </c>
      <c r="P20" s="4">
        <v>5.63</v>
      </c>
      <c r="Q20" s="4">
        <v>1.55</v>
      </c>
      <c r="R20" s="4">
        <v>5.15</v>
      </c>
      <c r="S20" s="4">
        <v>2.14</v>
      </c>
      <c r="T20" s="4">
        <v>5.34</v>
      </c>
      <c r="U20" s="4">
        <v>7.47</v>
      </c>
      <c r="V20" s="4">
        <v>2.1</v>
      </c>
      <c r="W20" s="4">
        <v>3.89</v>
      </c>
      <c r="X20" s="4">
        <v>0.67</v>
      </c>
      <c r="Y20" s="4">
        <v>0.85</v>
      </c>
      <c r="Z20" s="4">
        <v>1.72</v>
      </c>
    </row>
    <row r="21" spans="1:41" x14ac:dyDescent="0.75">
      <c r="A21" s="4" t="s">
        <v>1</v>
      </c>
      <c r="B21" s="3">
        <f>D19</f>
        <v>41.250000000000007</v>
      </c>
      <c r="C21" s="3">
        <f>D20</f>
        <v>1887.7221</v>
      </c>
      <c r="D21" s="3">
        <f>N16</f>
        <v>184.47490000000002</v>
      </c>
      <c r="E21" s="3">
        <f>O16</f>
        <v>624.80999999999995</v>
      </c>
      <c r="F21" s="3">
        <f>P16</f>
        <v>131.97200000000001</v>
      </c>
      <c r="G21" s="3">
        <f>Q16</f>
        <v>66.108899999999991</v>
      </c>
      <c r="H21" s="3">
        <f>R16</f>
        <v>705.95249999999999</v>
      </c>
      <c r="I21" s="4" t="s">
        <v>24</v>
      </c>
      <c r="J21" s="27"/>
      <c r="K21" s="3">
        <f>AE16</f>
        <v>705.95249999999999</v>
      </c>
      <c r="L21" s="3"/>
      <c r="M21" s="26"/>
      <c r="N21" s="4">
        <v>50</v>
      </c>
      <c r="O21" s="4">
        <v>7</v>
      </c>
      <c r="P21" s="4">
        <v>19</v>
      </c>
      <c r="Q21" s="4">
        <v>6</v>
      </c>
      <c r="R21" s="4">
        <v>16</v>
      </c>
      <c r="S21" s="4">
        <v>26</v>
      </c>
      <c r="T21" s="4">
        <v>7</v>
      </c>
      <c r="U21" s="4">
        <v>11</v>
      </c>
      <c r="V21" s="4">
        <v>5</v>
      </c>
      <c r="W21" s="4">
        <v>18</v>
      </c>
      <c r="X21" s="4">
        <v>21</v>
      </c>
      <c r="Y21" s="4">
        <v>23</v>
      </c>
      <c r="Z21" s="4">
        <v>5</v>
      </c>
    </row>
    <row r="22" spans="1:41" x14ac:dyDescent="0.75">
      <c r="A22" s="4" t="s">
        <v>2</v>
      </c>
      <c r="B22" s="3">
        <f>E19</f>
        <v>214</v>
      </c>
      <c r="C22" s="3">
        <f>E20</f>
        <v>9901.6999999999989</v>
      </c>
      <c r="D22" s="3">
        <f>E21</f>
        <v>624.80999999999995</v>
      </c>
      <c r="E22" s="3">
        <f>S16</f>
        <v>5392</v>
      </c>
      <c r="F22" s="3">
        <f>T16</f>
        <v>513.69999999999993</v>
      </c>
      <c r="G22" s="3">
        <f>U16</f>
        <v>270.23999999999995</v>
      </c>
      <c r="H22" s="3">
        <f>V16</f>
        <v>3661.12</v>
      </c>
      <c r="I22" s="4" t="s">
        <v>25</v>
      </c>
      <c r="J22" s="27"/>
      <c r="K22" s="3">
        <f>AF16</f>
        <v>3661.12</v>
      </c>
      <c r="L22" s="3"/>
      <c r="M22" s="26"/>
      <c r="N22" s="4">
        <v>2.38</v>
      </c>
      <c r="O22" s="4">
        <v>2.5499999999999998</v>
      </c>
      <c r="P22" s="4">
        <v>3.11</v>
      </c>
      <c r="Q22" s="4">
        <v>1.84</v>
      </c>
      <c r="R22" s="4">
        <v>4.1399999999999997</v>
      </c>
      <c r="S22" s="4">
        <v>1.92</v>
      </c>
      <c r="T22" s="4">
        <v>4.7300000000000004</v>
      </c>
      <c r="U22" s="4">
        <v>4.24</v>
      </c>
      <c r="V22" s="4">
        <v>2</v>
      </c>
      <c r="W22" s="4">
        <v>2.1</v>
      </c>
      <c r="X22" s="4">
        <v>1.1499999999999999</v>
      </c>
      <c r="Y22" s="4">
        <v>1.27</v>
      </c>
      <c r="Z22" s="4">
        <v>1.93</v>
      </c>
    </row>
    <row r="23" spans="1:41" x14ac:dyDescent="0.75">
      <c r="A23" s="4" t="s">
        <v>3</v>
      </c>
      <c r="B23" s="3">
        <f>F19</f>
        <v>33.360000000000007</v>
      </c>
      <c r="C23" s="3">
        <f>F20</f>
        <v>1527.6597999999999</v>
      </c>
      <c r="D23" s="3">
        <f>E22</f>
        <v>5392</v>
      </c>
      <c r="E23" s="3">
        <f>F22</f>
        <v>513.69999999999993</v>
      </c>
      <c r="F23" s="3">
        <f>W16</f>
        <v>101.47140000000002</v>
      </c>
      <c r="G23" s="3">
        <f>X16</f>
        <v>48.685200000000002</v>
      </c>
      <c r="H23" s="3">
        <f>Y16</f>
        <v>15.912700000000001</v>
      </c>
      <c r="I23" s="4" t="s">
        <v>26</v>
      </c>
      <c r="J23" s="27"/>
      <c r="K23" s="3">
        <f>AG16</f>
        <v>563.47790000000009</v>
      </c>
      <c r="L23" s="3"/>
      <c r="M23" s="26"/>
      <c r="N23" s="4">
        <v>0.91</v>
      </c>
      <c r="O23" s="4">
        <v>1.23</v>
      </c>
      <c r="P23" s="4">
        <v>2.11</v>
      </c>
      <c r="Q23" s="4">
        <v>0.94</v>
      </c>
      <c r="R23" s="4">
        <v>1.63</v>
      </c>
      <c r="S23" s="4">
        <v>1.41</v>
      </c>
      <c r="T23" s="4">
        <v>1.3</v>
      </c>
      <c r="U23" s="4">
        <v>2.35</v>
      </c>
      <c r="V23" s="4">
        <v>1.19</v>
      </c>
      <c r="W23" s="4">
        <v>1.65</v>
      </c>
      <c r="X23" s="4">
        <v>0.62</v>
      </c>
      <c r="Y23" s="4">
        <v>0.83</v>
      </c>
      <c r="Z23" s="4">
        <v>0.99</v>
      </c>
    </row>
    <row r="24" spans="1:41" x14ac:dyDescent="0.75">
      <c r="A24" s="4" t="s">
        <v>39</v>
      </c>
      <c r="B24" s="3">
        <f>G19</f>
        <v>17.159999999999997</v>
      </c>
      <c r="C24" s="3">
        <f>F20</f>
        <v>1527.6597999999999</v>
      </c>
      <c r="D24" s="3">
        <f>F21</f>
        <v>131.97200000000001</v>
      </c>
      <c r="E24" s="3">
        <f>G22</f>
        <v>270.23999999999995</v>
      </c>
      <c r="F24" s="3">
        <f>G23</f>
        <v>48.685200000000002</v>
      </c>
      <c r="G24" s="3">
        <f>Y16</f>
        <v>15.912700000000001</v>
      </c>
      <c r="H24" s="3">
        <f>AB16</f>
        <v>3.4530999999999996</v>
      </c>
      <c r="I24" s="4" t="s">
        <v>42</v>
      </c>
      <c r="J24" s="27"/>
      <c r="K24" s="3">
        <f>AH16</f>
        <v>287.9941</v>
      </c>
      <c r="L24" s="3"/>
      <c r="M24" s="26"/>
      <c r="N24" s="4">
        <v>0.38</v>
      </c>
      <c r="O24" s="4">
        <v>0.48</v>
      </c>
      <c r="P24" s="4">
        <v>0.56999999999999995</v>
      </c>
      <c r="Q24" s="4">
        <v>0.49</v>
      </c>
      <c r="R24" s="4">
        <v>0.39</v>
      </c>
      <c r="S24" s="4">
        <v>0.71</v>
      </c>
      <c r="T24" s="4">
        <v>0.27</v>
      </c>
      <c r="U24" s="4">
        <v>0.52</v>
      </c>
      <c r="V24" s="4">
        <v>0.53</v>
      </c>
      <c r="W24" s="4">
        <v>0.6</v>
      </c>
      <c r="X24" s="4">
        <v>0.48</v>
      </c>
      <c r="Y24" s="4">
        <v>0.61</v>
      </c>
      <c r="Z24" s="4">
        <v>0.52</v>
      </c>
    </row>
    <row r="25" spans="1:41" x14ac:dyDescent="0.75">
      <c r="A25" s="4" t="s">
        <v>53</v>
      </c>
      <c r="B25" s="3">
        <f>H19</f>
        <v>6.5500000000000007</v>
      </c>
      <c r="C25" s="3">
        <f>H20</f>
        <v>9949.5062000000016</v>
      </c>
      <c r="D25" s="3">
        <f>H21</f>
        <v>705.95249999999999</v>
      </c>
      <c r="E25" s="3">
        <f>H22</f>
        <v>3661.12</v>
      </c>
      <c r="F25" s="3">
        <f>H23</f>
        <v>15.912700000000001</v>
      </c>
      <c r="G25" s="3">
        <f>H24</f>
        <v>3.4530999999999996</v>
      </c>
      <c r="H25" s="3">
        <f>AC16</f>
        <v>3607.3288000000002</v>
      </c>
      <c r="I25" s="4" t="s">
        <v>52</v>
      </c>
      <c r="J25" s="27"/>
      <c r="K25" s="3">
        <f>AI16</f>
        <v>108.026</v>
      </c>
      <c r="L25" s="3"/>
    </row>
    <row r="26" spans="1:41" x14ac:dyDescent="0.75">
      <c r="M26" s="26" t="s">
        <v>58</v>
      </c>
      <c r="N26" s="4">
        <f t="array" ref="N26:S31">MMULT(N19:Z24,A3:F15)</f>
        <v>27737.473600000001</v>
      </c>
      <c r="O26" s="4">
        <v>1887.7221</v>
      </c>
      <c r="P26" s="4">
        <v>9901.6999999999989</v>
      </c>
      <c r="Q26" s="4">
        <v>1527.6597999999999</v>
      </c>
      <c r="R26" s="4">
        <v>789.34329999999989</v>
      </c>
      <c r="S26" s="4">
        <v>303.64680000000004</v>
      </c>
    </row>
    <row r="27" spans="1:41" x14ac:dyDescent="0.75">
      <c r="I27" s="4" t="s">
        <v>22</v>
      </c>
      <c r="J27" s="27" t="s">
        <v>27</v>
      </c>
      <c r="K27" s="4">
        <f t="array" ref="K27:K33">MMULT(MINVERSE(B19:H25),K19:K25)</f>
        <v>14.830141860396912</v>
      </c>
      <c r="M27" s="26"/>
      <c r="N27" s="4">
        <v>1887.7221</v>
      </c>
      <c r="O27" s="4">
        <v>184.47490000000002</v>
      </c>
      <c r="P27" s="4">
        <v>624.80999999999995</v>
      </c>
      <c r="Q27" s="4">
        <v>131.97200000000001</v>
      </c>
      <c r="R27" s="4">
        <v>66.108899999999991</v>
      </c>
      <c r="S27" s="4">
        <v>20.058399999999999</v>
      </c>
    </row>
    <row r="28" spans="1:41" x14ac:dyDescent="0.75">
      <c r="I28" s="4" t="s">
        <v>23</v>
      </c>
      <c r="J28" s="27"/>
      <c r="K28" s="4">
        <v>-3.1800159671092232E-2</v>
      </c>
      <c r="M28" s="26"/>
      <c r="N28" s="4">
        <v>9901.6999999999989</v>
      </c>
      <c r="O28" s="4">
        <v>624.80999999999995</v>
      </c>
      <c r="P28" s="4">
        <v>5392</v>
      </c>
      <c r="Q28" s="4">
        <v>513.69999999999993</v>
      </c>
      <c r="R28" s="4">
        <v>270.23999999999995</v>
      </c>
      <c r="S28" s="4">
        <v>108.6</v>
      </c>
    </row>
    <row r="29" spans="1:41" x14ac:dyDescent="0.75">
      <c r="I29" s="4" t="s">
        <v>24</v>
      </c>
      <c r="J29" s="27"/>
      <c r="K29" s="4">
        <v>-1.44649510375857E-3</v>
      </c>
      <c r="M29" s="26"/>
      <c r="N29" s="4">
        <v>1527.6597999999999</v>
      </c>
      <c r="O29" s="4">
        <v>131.97200000000001</v>
      </c>
      <c r="P29" s="4">
        <v>513.69999999999993</v>
      </c>
      <c r="Q29" s="4">
        <v>101.47140000000002</v>
      </c>
      <c r="R29" s="4">
        <v>48.685200000000002</v>
      </c>
      <c r="S29" s="4">
        <v>15.912700000000001</v>
      </c>
    </row>
    <row r="30" spans="1:41" x14ac:dyDescent="0.75">
      <c r="I30" s="4" t="s">
        <v>25</v>
      </c>
      <c r="J30" s="27"/>
      <c r="K30" s="4">
        <v>7.8861673256400366E-2</v>
      </c>
      <c r="M30" s="26"/>
      <c r="N30" s="4">
        <v>789.34329999999989</v>
      </c>
      <c r="O30" s="4">
        <v>66.108899999999991</v>
      </c>
      <c r="P30" s="4">
        <v>270.23999999999995</v>
      </c>
      <c r="Q30" s="4">
        <v>48.685200000000002</v>
      </c>
      <c r="R30" s="4">
        <v>25.726199999999999</v>
      </c>
      <c r="S30" s="4">
        <v>8.7486999999999995</v>
      </c>
    </row>
    <row r="31" spans="1:41" x14ac:dyDescent="0.75">
      <c r="I31" s="4" t="s">
        <v>26</v>
      </c>
      <c r="J31" s="27"/>
      <c r="K31" s="4">
        <v>2.1469742354156485</v>
      </c>
      <c r="M31" s="26"/>
      <c r="N31" s="4">
        <v>303.64680000000004</v>
      </c>
      <c r="O31" s="4">
        <v>20.058399999999999</v>
      </c>
      <c r="P31" s="4">
        <v>108.6</v>
      </c>
      <c r="Q31" s="4">
        <v>15.912700000000001</v>
      </c>
      <c r="R31" s="4">
        <v>8.7486999999999995</v>
      </c>
      <c r="S31" s="4">
        <v>3.4530999999999996</v>
      </c>
    </row>
    <row r="32" spans="1:41" x14ac:dyDescent="0.75">
      <c r="I32" s="4" t="s">
        <v>42</v>
      </c>
      <c r="J32" s="27"/>
      <c r="K32" s="4">
        <v>-2.7381964879493879</v>
      </c>
    </row>
    <row r="33" spans="1:26" x14ac:dyDescent="0.75">
      <c r="I33" s="4" t="s">
        <v>52</v>
      </c>
      <c r="J33" s="27"/>
      <c r="K33" s="4">
        <v>4.1234593424984518E-3</v>
      </c>
      <c r="M33" s="26" t="s">
        <v>59</v>
      </c>
      <c r="N33" s="4">
        <f t="array" ref="N33:S38">MINVERSE(N26:S31)</f>
        <v>8.2517171202213472E-3</v>
      </c>
      <c r="O33" s="4">
        <v>-3.2129710476875427E-2</v>
      </c>
      <c r="P33" s="4">
        <v>-5.4033863984947485E-4</v>
      </c>
      <c r="Q33" s="4">
        <v>-6.3958970661070022E-2</v>
      </c>
      <c r="R33" s="4">
        <v>0.2411302647088405</v>
      </c>
      <c r="S33" s="4">
        <v>-0.83816645088854702</v>
      </c>
    </row>
    <row r="34" spans="1:26" x14ac:dyDescent="0.75">
      <c r="M34" s="26"/>
      <c r="N34" s="4">
        <v>-3.2129710476878494E-2</v>
      </c>
      <c r="O34" s="4">
        <v>1.4309835280277639</v>
      </c>
      <c r="P34" s="4">
        <v>-9.9821448921974098E-4</v>
      </c>
      <c r="Q34" s="4">
        <v>-0.29711438129728185</v>
      </c>
      <c r="R34" s="4">
        <v>-5.2668505316260088</v>
      </c>
      <c r="S34" s="4">
        <v>9.2575474580734802</v>
      </c>
    </row>
    <row r="35" spans="1:26" x14ac:dyDescent="0.75">
      <c r="A35" s="4" t="s">
        <v>54</v>
      </c>
      <c r="B35" s="4">
        <v>0.5</v>
      </c>
      <c r="M35" s="26"/>
      <c r="N35" s="4">
        <v>-5.4033863984947626E-4</v>
      </c>
      <c r="O35" s="4">
        <v>-9.9821448921980061E-4</v>
      </c>
      <c r="P35" s="4">
        <v>5.6981923261922114E-4</v>
      </c>
      <c r="Q35" s="4">
        <v>3.9438206173117796E-3</v>
      </c>
      <c r="R35" s="4">
        <v>-1.1585503364391219E-3</v>
      </c>
      <c r="S35" s="4">
        <v>2.0153279877812041E-2</v>
      </c>
    </row>
    <row r="36" spans="1:26" x14ac:dyDescent="0.75">
      <c r="A36" s="4" t="s">
        <v>55</v>
      </c>
      <c r="B36" s="4" t="s">
        <v>22</v>
      </c>
      <c r="C36" s="4" t="s">
        <v>23</v>
      </c>
      <c r="D36" s="4" t="s">
        <v>24</v>
      </c>
      <c r="E36" s="4" t="s">
        <v>25</v>
      </c>
      <c r="F36" s="4" t="s">
        <v>26</v>
      </c>
      <c r="G36" s="4" t="s">
        <v>42</v>
      </c>
      <c r="H36" s="4" t="s">
        <v>52</v>
      </c>
      <c r="I36" s="4" t="s">
        <v>56</v>
      </c>
      <c r="M36" s="26"/>
      <c r="N36" s="4">
        <v>-6.3958970661068704E-2</v>
      </c>
      <c r="O36" s="4">
        <v>-0.29711438129731221</v>
      </c>
      <c r="P36" s="4">
        <v>3.9438206173117414E-3</v>
      </c>
      <c r="Q36" s="4">
        <v>0.84672031052137919</v>
      </c>
      <c r="R36" s="4">
        <v>-0.34913241545871387</v>
      </c>
      <c r="S36" s="4">
        <v>4.2087183797722174</v>
      </c>
    </row>
    <row r="37" spans="1:26" x14ac:dyDescent="0.75">
      <c r="A37" s="4">
        <v>0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M37" s="26"/>
      <c r="N37" s="4">
        <v>0.24113026470885054</v>
      </c>
      <c r="O37" s="4">
        <v>-5.2668505316259537</v>
      </c>
      <c r="P37" s="4">
        <v>-1.1585503364392889E-3</v>
      </c>
      <c r="Q37" s="4">
        <v>-0.34913241545883666</v>
      </c>
      <c r="R37" s="4">
        <v>22.358966027695665</v>
      </c>
      <c r="S37" s="4">
        <v>-45.612425557012926</v>
      </c>
    </row>
    <row r="38" spans="1:26" x14ac:dyDescent="0.75">
      <c r="A38" s="4">
        <f>A37+1</f>
        <v>1</v>
      </c>
      <c r="B38" s="4">
        <f>($K$19-$C$19*C37-$D$19*D37-$E$19*E37-$F$19*F37-$G$19*G37-$H$19*H37)/$B$19</f>
        <v>16.553846153846152</v>
      </c>
      <c r="C38" s="4">
        <f t="shared" ref="C38:C67" si="60">($K$20-$B$20*(lambda*B38+(1-lambda)*B37)-$D$20*D37-$E$20*E37-$F$20*F37-$G$20*G37-$H$20*H37)/$C$20</f>
        <v>0.35870268300138197</v>
      </c>
      <c r="D38" s="4">
        <f t="shared" ref="D38:D67" si="61">($K$21-$B$21*(lambda*B38+(1-lambda)*B37)-$C$21*(lambda*C38+(1-lambda)*C37)-$E$21*E37-$F$21*F37-$G$21*G37-$H$21*H37)/$D$21</f>
        <v>3.8268214266547909</v>
      </c>
      <c r="E38" s="4">
        <f t="shared" ref="E38:E67" si="62">($K$22-$B$22*(lambda*B38+(1-lambda)*B37)-$C$22*(lambda*C38+(1-lambda)*C37)-$D$22*(lambda*D38+(1-lambda)*D37)-$F$22*F37-$G$22*G37-$H$22*H37)/$E$22</f>
        <v>0.67899109792284862</v>
      </c>
      <c r="F38" s="4">
        <f t="shared" ref="F38:F67" si="63">($K$23-$B$23*(lambda*B38+(1-lambda)*B37)-$C$23*(lambda*C38+(1-lambda)*C37)-$D$23*(lambda*D38+(1-lambda)*D37)-$E$23*(lambda*E38+(1-lambda)*E37)-$G$23*G37-$H$23*H37)/$F$23</f>
        <v>5.5530711116629909</v>
      </c>
      <c r="G38" s="4">
        <f t="shared" ref="G38:G67" si="64">($K$24-$B$24*(lambda*B38+(1-lambda)*B37)-$C$24*(lambda*C38+(1-lambda)*C37)-$D$24*(lambda*D38+(1-lambda)*D37)-$E$24*(lambda*E38+(1-lambda)*E37)-$F$24*(lambda*F38+(1-lambda)*F37)-$H$24*H37)/$G$24</f>
        <v>18.098380538814908</v>
      </c>
      <c r="H38" s="4">
        <f t="shared" ref="H38:H67" si="65">($K$25-$B$25*(lambda*B38+(1-lambda)*B37)-$C$25*(lambda*C38+(1-lambda)*C37)-$D$25*(lambda*D38+(1-lambda)*D37)-$E$25*(lambda*E38+(1-lambda)*E37)-$F$25*(lambda*F38+(1-lambda)*F37)-$G$25*(lambda*G38+(1-lambda)*G37))/$H$25</f>
        <v>2.9946258295057548E-2</v>
      </c>
      <c r="I38" s="4">
        <f>MAX(ABS(B37-B38),ABS(C37-C38),ABS(D37-D38),ABS(E37-E38),ABS(F37-F38),ABS(G37-G38),ABS(H37-H38))</f>
        <v>18.098380538814908</v>
      </c>
      <c r="M38" s="26"/>
      <c r="N38" s="4">
        <v>-0.83816645088856034</v>
      </c>
      <c r="O38" s="4">
        <v>9.2575474580732049</v>
      </c>
      <c r="P38" s="4">
        <v>2.0153279877812173E-2</v>
      </c>
      <c r="Q38" s="4">
        <v>4.2087183797724688</v>
      </c>
      <c r="R38" s="4">
        <v>-45.61242555701228</v>
      </c>
      <c r="S38" s="4">
        <v>115.75212969816992</v>
      </c>
    </row>
    <row r="39" spans="1:26" x14ac:dyDescent="0.75">
      <c r="A39" s="4">
        <f t="shared" ref="A39:A67" si="66">A38+1</f>
        <v>2</v>
      </c>
      <c r="B39" s="4">
        <f t="shared" ref="B39:B67" si="67">($K$19-$C$19*C38-$D$19*D38-$E$19*E38-$F$19*F38-$G$19*G38-$H$19*H38)/$B$19</f>
        <v>-61.468958629043257</v>
      </c>
      <c r="C39" s="4">
        <f t="shared" si="60"/>
        <v>-1.333657776067368</v>
      </c>
      <c r="D39" s="4">
        <f t="shared" si="61"/>
        <v>-16.418058118639568</v>
      </c>
      <c r="E39" s="4">
        <f t="shared" si="62"/>
        <v>-2.536602663357912</v>
      </c>
      <c r="F39" s="4">
        <f t="shared" si="63"/>
        <v>-220.76518840012005</v>
      </c>
      <c r="G39" s="4">
        <f t="shared" si="64"/>
        <v>-94.454441151065794</v>
      </c>
      <c r="H39" s="4">
        <f t="shared" si="65"/>
        <v>-2.4693058683565341</v>
      </c>
      <c r="I39" s="4">
        <f t="shared" ref="I39:I67" si="68">MAX(ABS(B38-B39),ABS(C38-C39),ABS(D38-D39),ABS(E38-E39),ABS(F38-F39),ABS(G38-G39),ABS(H38-H39))</f>
        <v>226.31825951178305</v>
      </c>
    </row>
    <row r="40" spans="1:26" x14ac:dyDescent="0.75">
      <c r="A40" s="4">
        <f t="shared" si="66"/>
        <v>3</v>
      </c>
      <c r="B40" s="4">
        <f t="shared" si="67"/>
        <v>864.37215057181754</v>
      </c>
      <c r="C40" s="4">
        <f t="shared" si="60"/>
        <v>19.443102334073377</v>
      </c>
      <c r="D40" s="4">
        <f t="shared" si="61"/>
        <v>241.04272348402529</v>
      </c>
      <c r="E40" s="4">
        <f t="shared" si="62"/>
        <v>34.913203597843442</v>
      </c>
      <c r="F40" s="4">
        <f t="shared" si="63"/>
        <v>976.81225031891893</v>
      </c>
      <c r="G40" s="4">
        <f t="shared" si="64"/>
        <v>1067.63254392406</v>
      </c>
      <c r="H40" s="4">
        <f t="shared" si="65"/>
        <v>10.671661189228406</v>
      </c>
      <c r="I40" s="4">
        <f t="shared" si="68"/>
        <v>1197.577438719039</v>
      </c>
      <c r="M40" s="26" t="s">
        <v>60</v>
      </c>
      <c r="N40" s="4">
        <f t="array" ref="N40:Z45">MMULT(N33:S38,N19:Z24)</f>
        <v>1.6808035851903047E-2</v>
      </c>
      <c r="O40" s="4">
        <v>9.9226238247608345E-3</v>
      </c>
      <c r="P40" s="4">
        <v>-1.8655790159564145E-2</v>
      </c>
      <c r="Q40" s="4">
        <v>2.0686427766370752E-2</v>
      </c>
      <c r="R40" s="4">
        <v>7.5754919695486533E-3</v>
      </c>
      <c r="S40" s="4">
        <v>-5.5387770671984971E-2</v>
      </c>
      <c r="T40" s="4">
        <v>-2.7393448467391446E-2</v>
      </c>
      <c r="U40" s="4">
        <v>1.5612010626172013E-2</v>
      </c>
      <c r="V40" s="4">
        <v>1.1248561161198822E-2</v>
      </c>
      <c r="W40" s="4">
        <v>1.9712499552838159E-2</v>
      </c>
      <c r="X40" s="4">
        <v>3.9972108252711303E-2</v>
      </c>
      <c r="Y40" s="4">
        <v>-2.7775211804271061E-2</v>
      </c>
      <c r="Z40" s="4">
        <v>9.545055168379335E-3</v>
      </c>
    </row>
    <row r="41" spans="1:26" x14ac:dyDescent="0.75">
      <c r="A41" s="4">
        <f t="shared" si="66"/>
        <v>4</v>
      </c>
      <c r="B41" s="4">
        <f t="shared" si="67"/>
        <v>-6141.2758269700371</v>
      </c>
      <c r="C41" s="4">
        <f t="shared" si="60"/>
        <v>-135.20685841068703</v>
      </c>
      <c r="D41" s="4">
        <f t="shared" si="61"/>
        <v>-1628.9059199785245</v>
      </c>
      <c r="E41" s="4">
        <f t="shared" si="62"/>
        <v>-251.07861545543238</v>
      </c>
      <c r="F41" s="4">
        <f t="shared" si="63"/>
        <v>-14070.559975033948</v>
      </c>
      <c r="G41" s="4">
        <f t="shared" si="64"/>
        <v>-8363.51231112612</v>
      </c>
      <c r="H41" s="4">
        <f t="shared" si="65"/>
        <v>-143.10294704655419</v>
      </c>
      <c r="I41" s="4">
        <f t="shared" si="68"/>
        <v>15047.372225352867</v>
      </c>
      <c r="M41" s="26"/>
      <c r="N41" s="4">
        <v>-0.29513055857800419</v>
      </c>
      <c r="O41" s="4">
        <v>-0.59544315677265747</v>
      </c>
      <c r="P41" s="4">
        <v>-4.8157666133644028E-2</v>
      </c>
      <c r="Q41" s="4">
        <v>-0.21119835204969739</v>
      </c>
      <c r="R41" s="4">
        <v>-0.33184101483634354</v>
      </c>
      <c r="S41" s="4">
        <v>3.4279628184147981E-2</v>
      </c>
      <c r="T41" s="4">
        <v>0.46707448497664528</v>
      </c>
      <c r="U41" s="4">
        <v>0.290489349833841</v>
      </c>
      <c r="V41" s="4">
        <v>-0.38272944252607566</v>
      </c>
      <c r="W41" s="4">
        <v>0.25561317620228596</v>
      </c>
      <c r="X41" s="4">
        <v>0.21985497840887636</v>
      </c>
      <c r="Y41" s="4">
        <v>0.51730399613218658</v>
      </c>
      <c r="Z41" s="4">
        <v>-2.8447791981233372E-2</v>
      </c>
    </row>
    <row r="42" spans="1:26" x14ac:dyDescent="0.75">
      <c r="A42" s="4">
        <f t="shared" si="66"/>
        <v>5</v>
      </c>
      <c r="B42" s="4">
        <f t="shared" si="67"/>
        <v>62774.902027834287</v>
      </c>
      <c r="C42" s="4">
        <f t="shared" si="60"/>
        <v>1397.9116389046715</v>
      </c>
      <c r="D42" s="4">
        <f t="shared" si="61"/>
        <v>17221.797697430469</v>
      </c>
      <c r="E42" s="4">
        <f t="shared" si="62"/>
        <v>2538.3063598633548</v>
      </c>
      <c r="F42" s="4">
        <f t="shared" si="63"/>
        <v>95923.410447522954</v>
      </c>
      <c r="G42" s="4">
        <f t="shared" si="64"/>
        <v>80474.463916504144</v>
      </c>
      <c r="H42" s="4">
        <f t="shared" si="65"/>
        <v>1027.7728633642739</v>
      </c>
      <c r="I42" s="4">
        <f t="shared" si="68"/>
        <v>109993.9704225569</v>
      </c>
      <c r="M42" s="26"/>
      <c r="N42" s="4">
        <v>1.8300340776275049E-2</v>
      </c>
      <c r="O42" s="4">
        <v>-4.0549786586802587E-3</v>
      </c>
      <c r="P42" s="4">
        <v>4.2257593919727797E-3</v>
      </c>
      <c r="Q42" s="4">
        <v>-6.6710254159977299E-3</v>
      </c>
      <c r="R42" s="4">
        <v>1.3708546513849012E-3</v>
      </c>
      <c r="S42" s="4">
        <v>6.385095375869107E-3</v>
      </c>
      <c r="T42" s="4">
        <v>-2.5432994071485178E-3</v>
      </c>
      <c r="U42" s="4">
        <v>-3.0296341594961938E-3</v>
      </c>
      <c r="V42" s="4">
        <v>-6.0641953632763167E-3</v>
      </c>
      <c r="W42" s="4">
        <v>-9.4888490161863966E-4</v>
      </c>
      <c r="X42" s="4">
        <v>-1.353516376025217E-3</v>
      </c>
      <c r="Y42" s="4">
        <v>2.1213228119877532E-3</v>
      </c>
      <c r="Z42" s="4">
        <v>-7.3356444956835555E-3</v>
      </c>
    </row>
    <row r="43" spans="1:26" x14ac:dyDescent="0.75">
      <c r="A43" s="4">
        <f t="shared" si="66"/>
        <v>6</v>
      </c>
      <c r="B43" s="4">
        <f t="shared" si="67"/>
        <v>-513801.21305425285</v>
      </c>
      <c r="C43" s="4">
        <f t="shared" si="60"/>
        <v>-11376.922242332845</v>
      </c>
      <c r="D43" s="4">
        <f t="shared" si="61"/>
        <v>-138330.08220075685</v>
      </c>
      <c r="E43" s="4">
        <f t="shared" si="62"/>
        <v>-20923.27445649838</v>
      </c>
      <c r="F43" s="4">
        <f t="shared" si="63"/>
        <v>-1008434.6115454488</v>
      </c>
      <c r="G43" s="4">
        <f t="shared" si="64"/>
        <v>-681519.11118876201</v>
      </c>
      <c r="H43" s="4">
        <f t="shared" si="65"/>
        <v>-10416.21164242447</v>
      </c>
      <c r="I43" s="4">
        <f t="shared" si="68"/>
        <v>1104358.0219929717</v>
      </c>
      <c r="M43" s="26"/>
      <c r="N43" s="4">
        <v>-4.9445474619624896E-4</v>
      </c>
      <c r="O43" s="4">
        <v>0.20584508629842602</v>
      </c>
      <c r="P43" s="4">
        <v>5.9471330829738989E-2</v>
      </c>
      <c r="Q43" s="4">
        <v>-5.494462546905643E-2</v>
      </c>
      <c r="R43" s="4">
        <v>0.16282952489914337</v>
      </c>
      <c r="S43" s="4">
        <v>0.44666626124469833</v>
      </c>
      <c r="T43" s="4">
        <v>0.31237136119497533</v>
      </c>
      <c r="U43" s="4">
        <v>-0.33333736463692709</v>
      </c>
      <c r="V43" s="4">
        <v>6.2675623817084691E-2</v>
      </c>
      <c r="W43" s="4">
        <v>-0.40963305762978175</v>
      </c>
      <c r="X43" s="4">
        <v>-0.43313032128230855</v>
      </c>
      <c r="Y43" s="4">
        <v>5.7044188895559955E-2</v>
      </c>
      <c r="Z43" s="4">
        <v>-2.2245357451191161E-2</v>
      </c>
    </row>
    <row r="44" spans="1:26" x14ac:dyDescent="0.75">
      <c r="A44" s="4">
        <f t="shared" si="66"/>
        <v>7</v>
      </c>
      <c r="B44" s="4">
        <f t="shared" si="67"/>
        <v>4800873.2620813036</v>
      </c>
      <c r="C44" s="4">
        <f t="shared" si="60"/>
        <v>106663.83388616936</v>
      </c>
      <c r="D44" s="4">
        <f t="shared" si="61"/>
        <v>1307698.2647776327</v>
      </c>
      <c r="E44" s="4">
        <f t="shared" si="62"/>
        <v>194617.87753472425</v>
      </c>
      <c r="F44" s="4">
        <f t="shared" si="63"/>
        <v>8125351.3039197363</v>
      </c>
      <c r="G44" s="4">
        <f t="shared" si="64"/>
        <v>6236464.9515925059</v>
      </c>
      <c r="H44" s="4">
        <f t="shared" si="65"/>
        <v>85719.278314054507</v>
      </c>
      <c r="I44" s="4">
        <f t="shared" si="68"/>
        <v>9133785.9154651854</v>
      </c>
      <c r="M44" s="26"/>
      <c r="N44" s="4">
        <v>1.1842848781624866</v>
      </c>
      <c r="O44" s="4">
        <v>2.0154679609239174</v>
      </c>
      <c r="P44" s="4">
        <v>0.36477640865712146</v>
      </c>
      <c r="Q44" s="4">
        <v>0.82579331686716984</v>
      </c>
      <c r="R44" s="4">
        <v>1.181737315083538</v>
      </c>
      <c r="S44" s="4">
        <v>-0.98587812803748065</v>
      </c>
      <c r="T44" s="4">
        <v>-2.4162215256164039</v>
      </c>
      <c r="U44" s="4">
        <v>-0.26587489708596834</v>
      </c>
      <c r="V44" s="4">
        <v>1.3815579897408412</v>
      </c>
      <c r="W44" s="4">
        <v>-0.21050570314798733</v>
      </c>
      <c r="X44" s="4">
        <v>-0.32014481461297706</v>
      </c>
      <c r="Y44" s="4">
        <v>-2.397122593309696</v>
      </c>
      <c r="Z44" s="4">
        <v>1.8670199114836805E-2</v>
      </c>
    </row>
    <row r="45" spans="1:26" x14ac:dyDescent="0.75">
      <c r="A45" s="4">
        <f t="shared" si="66"/>
        <v>8</v>
      </c>
      <c r="B45" s="4">
        <f t="shared" si="67"/>
        <v>-41399993.677982211</v>
      </c>
      <c r="C45" s="4">
        <f t="shared" si="60"/>
        <v>-918004.92529040237</v>
      </c>
      <c r="D45" s="4">
        <f t="shared" si="61"/>
        <v>-11199922.740772361</v>
      </c>
      <c r="E45" s="4">
        <f t="shared" si="62"/>
        <v>-1682819.5977994944</v>
      </c>
      <c r="F45" s="4">
        <f t="shared" si="63"/>
        <v>-76663714.462191239</v>
      </c>
      <c r="G45" s="4">
        <f t="shared" si="64"/>
        <v>-54445957.599323235</v>
      </c>
      <c r="H45" s="4">
        <f t="shared" si="65"/>
        <v>-798158.94971659733</v>
      </c>
      <c r="I45" s="4">
        <f t="shared" si="68"/>
        <v>84789065.766110972</v>
      </c>
      <c r="M45" s="26"/>
      <c r="N45" s="4">
        <v>-3.2273497774111632</v>
      </c>
      <c r="O45" s="4">
        <v>-3.2021201031904809</v>
      </c>
      <c r="P45" s="4">
        <v>0.75414857123077184</v>
      </c>
      <c r="Q45" s="4">
        <v>-2.079549928856089</v>
      </c>
      <c r="R45" s="4">
        <v>-2.4130988177174615</v>
      </c>
      <c r="S45" s="4">
        <v>5.1156321089301571</v>
      </c>
      <c r="T45" s="4">
        <v>4.5360672833459716</v>
      </c>
      <c r="U45" s="4">
        <v>-0.60464891801423448</v>
      </c>
      <c r="V45" s="4">
        <v>-2.2108402649055563</v>
      </c>
      <c r="W45" s="4">
        <v>-0.59360013934283984</v>
      </c>
      <c r="X45" s="4">
        <v>-1.8033726731331612</v>
      </c>
      <c r="Y45" s="4">
        <v>5.3578429288869387</v>
      </c>
      <c r="Z45" s="4">
        <v>-0.23758754344695632</v>
      </c>
    </row>
    <row r="46" spans="1:26" x14ac:dyDescent="0.75">
      <c r="A46" s="4">
        <f t="shared" si="66"/>
        <v>9</v>
      </c>
      <c r="B46" s="4">
        <f t="shared" si="67"/>
        <v>374591417.22806478</v>
      </c>
      <c r="C46" s="4">
        <f t="shared" si="60"/>
        <v>8316094.2462371299</v>
      </c>
      <c r="D46" s="4">
        <f t="shared" si="61"/>
        <v>101761375.3455994</v>
      </c>
      <c r="E46" s="4">
        <f t="shared" si="62"/>
        <v>15201227.151237635</v>
      </c>
      <c r="F46" s="4">
        <f t="shared" si="63"/>
        <v>657341523.00659525</v>
      </c>
      <c r="G46" s="4">
        <f t="shared" si="64"/>
        <v>488968507.30139518</v>
      </c>
      <c r="H46" s="4">
        <f t="shared" si="65"/>
        <v>6897186.0098485313</v>
      </c>
      <c r="I46" s="4">
        <f t="shared" si="68"/>
        <v>734005237.46878648</v>
      </c>
    </row>
    <row r="47" spans="1:26" x14ac:dyDescent="0.75">
      <c r="A47" s="4">
        <f t="shared" si="66"/>
        <v>10</v>
      </c>
      <c r="B47" s="4">
        <f t="shared" si="67"/>
        <v>-3292525886.9754333</v>
      </c>
      <c r="C47" s="4">
        <f t="shared" si="60"/>
        <v>-73043673.758559287</v>
      </c>
      <c r="D47" s="4">
        <f t="shared" si="61"/>
        <v>-892225339.15755367</v>
      </c>
      <c r="E47" s="4">
        <f t="shared" si="62"/>
        <v>-133745209.6400834</v>
      </c>
      <c r="F47" s="4">
        <f t="shared" si="63"/>
        <v>-5968401152.0762472</v>
      </c>
      <c r="G47" s="4">
        <f t="shared" si="64"/>
        <v>-4317080278.3926325</v>
      </c>
      <c r="H47" s="4">
        <f t="shared" si="65"/>
        <v>-62327380.476060674</v>
      </c>
      <c r="I47" s="4">
        <f t="shared" si="68"/>
        <v>6625742675.0828428</v>
      </c>
      <c r="M47" s="4" t="s">
        <v>22</v>
      </c>
      <c r="N47" s="27" t="s">
        <v>27</v>
      </c>
      <c r="O47" s="22"/>
    </row>
    <row r="48" spans="1:26" x14ac:dyDescent="0.75">
      <c r="A48" s="4">
        <f t="shared" si="66"/>
        <v>11</v>
      </c>
      <c r="B48" s="4">
        <f t="shared" si="67"/>
        <v>29448209745.962276</v>
      </c>
      <c r="C48" s="4">
        <f t="shared" si="60"/>
        <v>653579482.09730208</v>
      </c>
      <c r="D48" s="4">
        <f t="shared" si="61"/>
        <v>7992022928.4401026</v>
      </c>
      <c r="E48" s="4">
        <f t="shared" si="62"/>
        <v>1195499233.5962403</v>
      </c>
      <c r="F48" s="4">
        <f t="shared" si="63"/>
        <v>52351482336.942085</v>
      </c>
      <c r="G48" s="4">
        <f t="shared" si="64"/>
        <v>38507966775.76902</v>
      </c>
      <c r="H48" s="4">
        <f t="shared" si="65"/>
        <v>548250879.48189378</v>
      </c>
      <c r="I48" s="4">
        <f t="shared" si="68"/>
        <v>58319883489.018333</v>
      </c>
      <c r="M48" s="4" t="s">
        <v>23</v>
      </c>
      <c r="N48" s="27"/>
      <c r="O48" s="4">
        <f t="array" ref="O48:O53">MMULT(N40:Z45,G3:G15)</f>
        <v>0.30107468137308119</v>
      </c>
    </row>
    <row r="49" spans="1:15" x14ac:dyDescent="0.75">
      <c r="A49" s="4">
        <f t="shared" si="66"/>
        <v>12</v>
      </c>
      <c r="B49" s="4">
        <f t="shared" si="67"/>
        <v>-260638897882.24115</v>
      </c>
      <c r="C49" s="4">
        <f t="shared" si="60"/>
        <v>-5783185658.9172153</v>
      </c>
      <c r="D49" s="4">
        <f t="shared" si="61"/>
        <v>-70671745536.497849</v>
      </c>
      <c r="E49" s="4">
        <f t="shared" si="62"/>
        <v>-10584852070.407278</v>
      </c>
      <c r="F49" s="4">
        <f t="shared" si="63"/>
        <v>-468816308632.34082</v>
      </c>
      <c r="G49" s="4">
        <f t="shared" si="64"/>
        <v>-341375687070.0235</v>
      </c>
      <c r="H49" s="4">
        <f t="shared" si="65"/>
        <v>-4901288426.1057281</v>
      </c>
      <c r="I49" s="4">
        <f t="shared" si="68"/>
        <v>521167790969.2829</v>
      </c>
      <c r="M49" s="4" t="s">
        <v>24</v>
      </c>
      <c r="N49" s="27"/>
      <c r="O49" s="4">
        <v>2.6936178278404554</v>
      </c>
    </row>
    <row r="50" spans="1:15" x14ac:dyDescent="0.75">
      <c r="A50" s="4">
        <f t="shared" si="66"/>
        <v>13</v>
      </c>
      <c r="B50" s="4">
        <f t="shared" si="67"/>
        <v>2321421710408.9395</v>
      </c>
      <c r="C50" s="4">
        <f t="shared" si="60"/>
        <v>51516834782.149345</v>
      </c>
      <c r="D50" s="4">
        <f t="shared" si="61"/>
        <v>629790812715.45239</v>
      </c>
      <c r="E50" s="4">
        <f t="shared" si="62"/>
        <v>94255381197.856323</v>
      </c>
      <c r="F50" s="4">
        <f t="shared" si="63"/>
        <v>4146262697221.3198</v>
      </c>
      <c r="G50" s="4">
        <f t="shared" si="64"/>
        <v>3037560322795.7905</v>
      </c>
      <c r="H50" s="4">
        <f t="shared" si="65"/>
        <v>43392017124.317574</v>
      </c>
      <c r="I50" s="4">
        <f t="shared" si="68"/>
        <v>4615079005853.6602</v>
      </c>
      <c r="M50" s="4" t="s">
        <v>25</v>
      </c>
      <c r="N50" s="27"/>
      <c r="O50" s="4">
        <v>7.1060237496597345E-2</v>
      </c>
    </row>
    <row r="51" spans="1:15" x14ac:dyDescent="0.75">
      <c r="A51" s="4">
        <f t="shared" si="66"/>
        <v>14</v>
      </c>
      <c r="B51" s="4">
        <f t="shared" si="67"/>
        <v>-20597944245140.949</v>
      </c>
      <c r="C51" s="4">
        <f t="shared" si="60"/>
        <v>-457065687735.93762</v>
      </c>
      <c r="D51" s="4">
        <f t="shared" si="61"/>
        <v>-5586304007160.4795</v>
      </c>
      <c r="E51" s="4">
        <f t="shared" si="62"/>
        <v>-836434888280.43579</v>
      </c>
      <c r="F51" s="4">
        <f t="shared" si="63"/>
        <v>-36946061582277.758</v>
      </c>
      <c r="G51" s="4">
        <f t="shared" si="64"/>
        <v>-26967993304841.07</v>
      </c>
      <c r="H51" s="4">
        <f t="shared" si="65"/>
        <v>-386413978445.70258</v>
      </c>
      <c r="I51" s="4">
        <f t="shared" si="68"/>
        <v>41092324279499.078</v>
      </c>
      <c r="M51" s="4" t="s">
        <v>26</v>
      </c>
      <c r="N51" s="27"/>
      <c r="O51" s="4">
        <v>-0.45889647990977062</v>
      </c>
    </row>
    <row r="52" spans="1:15" x14ac:dyDescent="0.75">
      <c r="A52" s="4">
        <f t="shared" si="66"/>
        <v>15</v>
      </c>
      <c r="B52" s="4">
        <f t="shared" si="67"/>
        <v>183181994745482.53</v>
      </c>
      <c r="C52" s="4">
        <f t="shared" si="60"/>
        <v>4065011967749.3315</v>
      </c>
      <c r="D52" s="4">
        <f t="shared" si="61"/>
        <v>49689963287122.289</v>
      </c>
      <c r="E52" s="4">
        <f t="shared" si="62"/>
        <v>7438018598982.9658</v>
      </c>
      <c r="F52" s="4">
        <f t="shared" si="63"/>
        <v>327732810853212.13</v>
      </c>
      <c r="G52" s="4">
        <f t="shared" si="64"/>
        <v>239747886936649.34</v>
      </c>
      <c r="H52" s="4">
        <f t="shared" si="65"/>
        <v>3428986838781.9932</v>
      </c>
      <c r="I52" s="4">
        <f t="shared" si="68"/>
        <v>364678872435489.88</v>
      </c>
      <c r="M52" s="4" t="s">
        <v>42</v>
      </c>
      <c r="N52" s="27"/>
      <c r="O52" s="4">
        <v>-8.0668134368291895</v>
      </c>
    </row>
    <row r="53" spans="1:15" x14ac:dyDescent="0.75">
      <c r="A53" s="4">
        <f t="shared" si="66"/>
        <v>16</v>
      </c>
      <c r="B53" s="4">
        <f t="shared" si="67"/>
        <v>-1626847393597280.5</v>
      </c>
      <c r="C53" s="4">
        <f t="shared" si="60"/>
        <v>-36100336507641.672</v>
      </c>
      <c r="D53" s="4">
        <f t="shared" si="61"/>
        <v>-441246717251493.25</v>
      </c>
      <c r="E53" s="4">
        <f t="shared" si="62"/>
        <v>-66060461430689.305</v>
      </c>
      <c r="F53" s="4">
        <f t="shared" si="63"/>
        <v>-2915075944323000</v>
      </c>
      <c r="G53" s="4">
        <f t="shared" si="64"/>
        <v>-2129661871209964.5</v>
      </c>
      <c r="H53" s="4">
        <f t="shared" si="65"/>
        <v>-30492902013807.152</v>
      </c>
      <c r="I53" s="4">
        <f t="shared" si="68"/>
        <v>3242808755176212</v>
      </c>
      <c r="M53" s="4" t="s">
        <v>52</v>
      </c>
      <c r="N53" s="27"/>
      <c r="O53" s="4">
        <v>9.4799581652997418</v>
      </c>
    </row>
    <row r="54" spans="1:15" x14ac:dyDescent="0.75">
      <c r="A54" s="4">
        <f t="shared" si="66"/>
        <v>17</v>
      </c>
      <c r="B54" s="4">
        <f t="shared" si="67"/>
        <v>1.446000918184026E+16</v>
      </c>
      <c r="C54" s="4">
        <f t="shared" si="60"/>
        <v>320879366265759.06</v>
      </c>
      <c r="D54" s="4">
        <f t="shared" si="61"/>
        <v>3922238968803013</v>
      </c>
      <c r="E54" s="4">
        <f t="shared" si="62"/>
        <v>587152803362154.63</v>
      </c>
      <c r="F54" s="4">
        <f t="shared" si="63"/>
        <v>2.5886372503884884E+16</v>
      </c>
      <c r="G54" s="4">
        <f t="shared" si="64"/>
        <v>1.8926799059491332E+16</v>
      </c>
      <c r="H54" s="4">
        <f t="shared" si="65"/>
        <v>270818544856028.44</v>
      </c>
      <c r="I54" s="4">
        <f t="shared" si="68"/>
        <v>2.8801448448207884E+16</v>
      </c>
    </row>
    <row r="55" spans="1:15" x14ac:dyDescent="0.75">
      <c r="A55" s="4">
        <f t="shared" si="66"/>
        <v>18</v>
      </c>
      <c r="B55" s="4">
        <f t="shared" si="67"/>
        <v>-1.2846215007529261E+17</v>
      </c>
      <c r="C55" s="4">
        <f t="shared" si="60"/>
        <v>-2850644921881458.5</v>
      </c>
      <c r="D55" s="4">
        <f t="shared" si="61"/>
        <v>-3.4843529608459812E+16</v>
      </c>
      <c r="E55" s="4">
        <f t="shared" si="62"/>
        <v>-5216330534122995</v>
      </c>
      <c r="F55" s="4">
        <f t="shared" si="63"/>
        <v>-2.3010107066131661E+17</v>
      </c>
      <c r="G55" s="4">
        <f t="shared" si="64"/>
        <v>-1.6815779515537232E+17</v>
      </c>
      <c r="H55" s="4">
        <f t="shared" si="65"/>
        <v>-2407081325910283.5</v>
      </c>
      <c r="I55" s="4">
        <f t="shared" si="68"/>
        <v>2.559874431652015E+17</v>
      </c>
    </row>
    <row r="56" spans="1:15" x14ac:dyDescent="0.75">
      <c r="A56" s="4">
        <f t="shared" si="66"/>
        <v>19</v>
      </c>
      <c r="B56" s="4">
        <f t="shared" si="67"/>
        <v>1.1415926898472664E+18</v>
      </c>
      <c r="C56" s="4">
        <f t="shared" si="60"/>
        <v>2.533274756096536E+16</v>
      </c>
      <c r="D56" s="4">
        <f t="shared" si="61"/>
        <v>3.0964871118570362E+17</v>
      </c>
      <c r="E56" s="4">
        <f t="shared" si="62"/>
        <v>4.6355009795843992E+16</v>
      </c>
      <c r="F56" s="4">
        <f t="shared" si="63"/>
        <v>2.0441361080427745E+18</v>
      </c>
      <c r="G56" s="4">
        <f t="shared" si="64"/>
        <v>1.4942835683096113E+18</v>
      </c>
      <c r="H56" s="4">
        <f t="shared" si="65"/>
        <v>2.1384693371399692E+16</v>
      </c>
      <c r="I56" s="4">
        <f t="shared" si="68"/>
        <v>2.2742371787040911E+18</v>
      </c>
    </row>
    <row r="57" spans="1:15" x14ac:dyDescent="0.75">
      <c r="A57" s="4">
        <f t="shared" si="66"/>
        <v>20</v>
      </c>
      <c r="B57" s="4">
        <f t="shared" si="67"/>
        <v>-1.0143068702928122E+19</v>
      </c>
      <c r="C57" s="4">
        <f t="shared" si="60"/>
        <v>-2.2508086331290848E+17</v>
      </c>
      <c r="D57" s="4">
        <f t="shared" si="61"/>
        <v>-2.7511911416578289E+18</v>
      </c>
      <c r="E57" s="4">
        <f t="shared" si="62"/>
        <v>-4.1186749855065402E+17</v>
      </c>
      <c r="F57" s="4">
        <f t="shared" si="63"/>
        <v>-1.8165823611788704E+19</v>
      </c>
      <c r="G57" s="4">
        <f t="shared" si="64"/>
        <v>-1.327709985872965E+19</v>
      </c>
      <c r="H57" s="4">
        <f t="shared" si="65"/>
        <v>-1.9003588791868026E+17</v>
      </c>
      <c r="I57" s="4">
        <f t="shared" si="68"/>
        <v>2.0209959719831478E+19</v>
      </c>
    </row>
    <row r="58" spans="1:15" x14ac:dyDescent="0.75">
      <c r="A58" s="4">
        <f t="shared" si="66"/>
        <v>21</v>
      </c>
      <c r="B58" s="4">
        <f t="shared" si="67"/>
        <v>9.0131032227706323E+19</v>
      </c>
      <c r="C58" s="4">
        <f t="shared" si="60"/>
        <v>2.0000677141684524E+18</v>
      </c>
      <c r="D58" s="4">
        <f t="shared" si="61"/>
        <v>2.4447236379798761E+19</v>
      </c>
      <c r="E58" s="4">
        <f t="shared" si="62"/>
        <v>3.6598299089553157E+18</v>
      </c>
      <c r="F58" s="4">
        <f t="shared" si="63"/>
        <v>1.6140154737692095E+20</v>
      </c>
      <c r="G58" s="4">
        <f t="shared" si="64"/>
        <v>1.1797798515393962E+20</v>
      </c>
      <c r="H58" s="4">
        <f t="shared" si="65"/>
        <v>1.6884797417612091E+18</v>
      </c>
      <c r="I58" s="4">
        <f t="shared" si="68"/>
        <v>1.7956737098870964E+20</v>
      </c>
    </row>
    <row r="59" spans="1:15" x14ac:dyDescent="0.75">
      <c r="A59" s="4">
        <f t="shared" si="66"/>
        <v>22</v>
      </c>
      <c r="B59" s="4">
        <f t="shared" si="67"/>
        <v>-8.0085000759757413E+20</v>
      </c>
      <c r="C59" s="4">
        <f t="shared" si="60"/>
        <v>-1.7771367476981744E+19</v>
      </c>
      <c r="D59" s="4">
        <f t="shared" si="61"/>
        <v>-2.1722218989361424E+20</v>
      </c>
      <c r="E59" s="4">
        <f t="shared" si="62"/>
        <v>-3.2519113815329137E+19</v>
      </c>
      <c r="F59" s="4">
        <f t="shared" si="63"/>
        <v>-1.4342208497945024E+21</v>
      </c>
      <c r="G59" s="4">
        <f t="shared" si="64"/>
        <v>-1.0482917276830778E+21</v>
      </c>
      <c r="H59" s="4">
        <f t="shared" si="65"/>
        <v>-1.5003742570900242E+19</v>
      </c>
      <c r="I59" s="4">
        <f t="shared" si="68"/>
        <v>1.5956223971714232E+21</v>
      </c>
    </row>
    <row r="60" spans="1:15" x14ac:dyDescent="0.75">
      <c r="A60" s="4">
        <f t="shared" si="66"/>
        <v>23</v>
      </c>
      <c r="B60" s="4">
        <f t="shared" si="67"/>
        <v>7.1161475617625494E+21</v>
      </c>
      <c r="C60" s="4">
        <f t="shared" si="60"/>
        <v>1.5791196002333721E+20</v>
      </c>
      <c r="D60" s="4">
        <f t="shared" si="61"/>
        <v>1.9301870878502533E+21</v>
      </c>
      <c r="E60" s="4">
        <f t="shared" si="62"/>
        <v>2.8895611210493791E+20</v>
      </c>
      <c r="F60" s="4">
        <f t="shared" si="63"/>
        <v>1.2743562413521186E+22</v>
      </c>
      <c r="G60" s="4">
        <f t="shared" si="64"/>
        <v>9.3147951207506143E+21</v>
      </c>
      <c r="H60" s="4">
        <f t="shared" si="65"/>
        <v>1.3331443662920586E+20</v>
      </c>
      <c r="I60" s="4">
        <f t="shared" si="68"/>
        <v>1.4177783263315687E+22</v>
      </c>
    </row>
    <row r="61" spans="1:15" x14ac:dyDescent="0.75">
      <c r="A61" s="4">
        <f t="shared" si="66"/>
        <v>24</v>
      </c>
      <c r="B61" s="4">
        <f t="shared" si="67"/>
        <v>-6.3230778613580312E+22</v>
      </c>
      <c r="C61" s="4">
        <f t="shared" si="60"/>
        <v>-1.4031314486765491E+21</v>
      </c>
      <c r="D61" s="4">
        <f t="shared" si="61"/>
        <v>-1.7150710421511266E+22</v>
      </c>
      <c r="E61" s="4">
        <f t="shared" si="62"/>
        <v>-2.5675317178466944E+21</v>
      </c>
      <c r="F61" s="4">
        <f t="shared" si="63"/>
        <v>-1.1323634072706836E+23</v>
      </c>
      <c r="G61" s="4">
        <f t="shared" si="64"/>
        <v>-8.2767238018413122E+22</v>
      </c>
      <c r="H61" s="4">
        <f t="shared" si="65"/>
        <v>-1.1845966460751315E+21</v>
      </c>
      <c r="I61" s="4">
        <f t="shared" si="68"/>
        <v>1.2597990314058955E+23</v>
      </c>
    </row>
    <row r="62" spans="1:15" x14ac:dyDescent="0.75">
      <c r="A62" s="4">
        <f t="shared" si="66"/>
        <v>25</v>
      </c>
      <c r="B62" s="4">
        <f t="shared" si="67"/>
        <v>5.6184721722996884E+23</v>
      </c>
      <c r="C62" s="4">
        <f t="shared" si="60"/>
        <v>1.2467753679842515E+22</v>
      </c>
      <c r="D62" s="4">
        <f t="shared" si="61"/>
        <v>1.5239557109919131E+23</v>
      </c>
      <c r="E62" s="4">
        <f t="shared" si="62"/>
        <v>2.2814203593026848E+22</v>
      </c>
      <c r="F62" s="4">
        <f t="shared" si="63"/>
        <v>1.0061637819767796E+24</v>
      </c>
      <c r="G62" s="4">
        <f t="shared" si="64"/>
        <v>7.3543995819003511E+23</v>
      </c>
      <c r="H62" s="4">
        <f t="shared" si="65"/>
        <v>1.0525781497465681E+22</v>
      </c>
      <c r="I62" s="4">
        <f t="shared" si="68"/>
        <v>1.119400122703848E+24</v>
      </c>
    </row>
    <row r="63" spans="1:15" x14ac:dyDescent="0.75">
      <c r="A63" s="4">
        <f t="shared" si="66"/>
        <v>26</v>
      </c>
      <c r="B63" s="4">
        <f t="shared" si="67"/>
        <v>-4.992341187055332E+24</v>
      </c>
      <c r="C63" s="4">
        <f t="shared" si="60"/>
        <v>-1.1078326160536302E+23</v>
      </c>
      <c r="D63" s="4">
        <f t="shared" si="61"/>
        <v>-1.3541228073093343E+24</v>
      </c>
      <c r="E63" s="4">
        <f t="shared" si="62"/>
        <v>-2.0271760314097625E+23</v>
      </c>
      <c r="F63" s="4">
        <f t="shared" si="63"/>
        <v>-8.9404385873071118E+24</v>
      </c>
      <c r="G63" s="4">
        <f t="shared" si="64"/>
        <v>-6.5348227870273807E+24</v>
      </c>
      <c r="H63" s="4">
        <f t="shared" si="65"/>
        <v>-9.3528483848911797E+22</v>
      </c>
      <c r="I63" s="4">
        <f t="shared" si="68"/>
        <v>9.946602369283891E+24</v>
      </c>
    </row>
    <row r="64" spans="1:15" x14ac:dyDescent="0.75">
      <c r="A64" s="4">
        <f t="shared" si="66"/>
        <v>27</v>
      </c>
      <c r="B64" s="4">
        <f t="shared" si="67"/>
        <v>4.4360097876216368E+25</v>
      </c>
      <c r="C64" s="4">
        <f t="shared" si="60"/>
        <v>9.843792238868612E+23</v>
      </c>
      <c r="D64" s="4">
        <f t="shared" si="61"/>
        <v>1.2032239861416531E+25</v>
      </c>
      <c r="E64" s="4">
        <f t="shared" si="62"/>
        <v>1.8012733534416688E+24</v>
      </c>
      <c r="F64" s="4">
        <f t="shared" si="63"/>
        <v>7.9440978365026398E+25</v>
      </c>
      <c r="G64" s="4">
        <f t="shared" si="64"/>
        <v>5.8065973351766432E+25</v>
      </c>
      <c r="H64" s="4">
        <f t="shared" si="65"/>
        <v>8.310554748950673E+23</v>
      </c>
      <c r="I64" s="4">
        <f t="shared" si="68"/>
        <v>8.8381416952333511E+25</v>
      </c>
    </row>
    <row r="65" spans="1:9" x14ac:dyDescent="0.75">
      <c r="A65" s="4">
        <f t="shared" si="66"/>
        <v>28</v>
      </c>
      <c r="B65" s="4">
        <f t="shared" si="67"/>
        <v>-3.9416621956950259E+26</v>
      </c>
      <c r="C65" s="4">
        <f t="shared" si="60"/>
        <v>-8.7468023441443889E+24</v>
      </c>
      <c r="D65" s="4">
        <f t="shared" si="61"/>
        <v>-1.0691367860730432E+26</v>
      </c>
      <c r="E65" s="4">
        <f t="shared" si="62"/>
        <v>-1.6005401620813378E+25</v>
      </c>
      <c r="F65" s="4">
        <f t="shared" si="63"/>
        <v>-7.0588341887605198E+26</v>
      </c>
      <c r="G65" s="4">
        <f t="shared" si="64"/>
        <v>-5.1595143221611119E+26</v>
      </c>
      <c r="H65" s="4">
        <f t="shared" si="65"/>
        <v>-7.3844506804680193E+24</v>
      </c>
      <c r="I65" s="4">
        <f t="shared" si="68"/>
        <v>7.8532439724107843E+26</v>
      </c>
    </row>
    <row r="66" spans="1:9" x14ac:dyDescent="0.75">
      <c r="A66" s="4">
        <f t="shared" si="66"/>
        <v>29</v>
      </c>
      <c r="B66" s="4">
        <f t="shared" si="67"/>
        <v>3.5024110056712514E+27</v>
      </c>
      <c r="C66" s="4">
        <f t="shared" si="60"/>
        <v>7.7720760076935902E+25</v>
      </c>
      <c r="D66" s="4">
        <f t="shared" si="61"/>
        <v>9.4999440707359451E+26</v>
      </c>
      <c r="E66" s="4">
        <f t="shared" si="62"/>
        <v>1.4221789812379498E+26</v>
      </c>
      <c r="F66" s="4">
        <f t="shared" si="63"/>
        <v>6.2721984567454601E+27</v>
      </c>
      <c r="G66" s="4">
        <f t="shared" si="64"/>
        <v>4.5845467485711831E+27</v>
      </c>
      <c r="H66" s="4">
        <f t="shared" si="65"/>
        <v>6.5615302530938982E+25</v>
      </c>
      <c r="I66" s="4">
        <f t="shared" si="68"/>
        <v>6.9780818756215122E+27</v>
      </c>
    </row>
    <row r="67" spans="1:9" x14ac:dyDescent="0.75">
      <c r="A67" s="4">
        <f t="shared" si="66"/>
        <v>30</v>
      </c>
      <c r="B67" s="4">
        <f t="shared" si="67"/>
        <v>-3.1121056667515819E+28</v>
      </c>
      <c r="C67" s="4">
        <f t="shared" si="60"/>
        <v>-6.9059630889176367E+26</v>
      </c>
      <c r="D67" s="4">
        <f t="shared" si="61"/>
        <v>-8.44127856676924E+27</v>
      </c>
      <c r="E67" s="4">
        <f t="shared" si="62"/>
        <v>-1.2636927610751458E+27</v>
      </c>
      <c r="F67" s="4">
        <f t="shared" si="63"/>
        <v>-5.5732375636280868E+28</v>
      </c>
      <c r="G67" s="4">
        <f t="shared" si="64"/>
        <v>-4.0736499326896315E+28</v>
      </c>
      <c r="H67" s="4">
        <f t="shared" si="65"/>
        <v>-5.8303257660906527E+26</v>
      </c>
      <c r="I67" s="4">
        <f t="shared" si="68"/>
        <v>6.2004574093026332E+28</v>
      </c>
    </row>
  </sheetData>
  <mergeCells count="7">
    <mergeCell ref="M40:M45"/>
    <mergeCell ref="N47:N53"/>
    <mergeCell ref="J19:J25"/>
    <mergeCell ref="J27:J33"/>
    <mergeCell ref="M19:M24"/>
    <mergeCell ref="M26:M31"/>
    <mergeCell ref="M33:M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6 variabel</vt:lpstr>
      <vt:lpstr>6 variabel (reg)</vt:lpstr>
      <vt:lpstr>adua</vt:lpstr>
      <vt:lpstr>aempat</vt:lpstr>
      <vt:lpstr>aenam</vt:lpstr>
      <vt:lpstr>alima</vt:lpstr>
      <vt:lpstr>anol</vt:lpstr>
      <vt:lpstr>asatu</vt:lpstr>
      <vt:lpstr>atiga</vt:lpstr>
      <vt:lpstr>lambda</vt:lpstr>
      <vt:lpstr>yrerata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Istiarto</dc:creator>
  <cp:lastModifiedBy>Istiarto</cp:lastModifiedBy>
  <dcterms:created xsi:type="dcterms:W3CDTF">2024-11-12T22:54:53Z</dcterms:created>
  <dcterms:modified xsi:type="dcterms:W3CDTF">2024-11-16T04:02:48Z</dcterms:modified>
</cp:coreProperties>
</file>