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autoCompressPictures="0"/>
  <mc:AlternateContent xmlns:mc="http://schemas.openxmlformats.org/markup-compatibility/2006">
    <mc:Choice Requires="x15">
      <x15ac:absPath xmlns:x15ac="http://schemas.microsoft.com/office/spreadsheetml/2010/11/ac" url="D:\Asus ZenBook\OneDrive\OneDrive - UGM 365\Bahan Kuliah\Statistika S2\"/>
    </mc:Choice>
  </mc:AlternateContent>
  <xr:revisionPtr revIDLastSave="1" documentId="11_6DB82AC8943249503011CFDEDBF1FF0405B686E1" xr6:coauthVersionLast="36" xr6:coauthVersionMax="36" xr10:uidLastSave="{3B23F7D0-0804-446B-ACA2-75B872FEF090}"/>
  <bookViews>
    <workbookView xWindow="240" yWindow="160" windowWidth="18800" windowHeight="14440" activeTab="1" xr2:uid="{00000000-000D-0000-FFFF-FFFF00000000}"/>
  </bookViews>
  <sheets>
    <sheet name="Data" sheetId="1" r:id="rId1"/>
    <sheet name="Tabel" sheetId="2" r:id="rId2"/>
  </sheets>
  <definedNames>
    <definedName name="Debit">Data!$B$3:$B$68</definedName>
    <definedName name="Rerata">Tabel!$H$19</definedName>
    <definedName name="SimBaku">Tabel!$H$20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2" l="1"/>
  <c r="E6" i="2"/>
  <c r="F6" i="2" s="1"/>
  <c r="E6" i="1"/>
  <c r="E5" i="1"/>
  <c r="E4" i="1"/>
  <c r="E3" i="1"/>
  <c r="C7" i="2" l="1"/>
  <c r="E7" i="2"/>
  <c r="F7" i="2" s="1"/>
  <c r="C8" i="2" l="1"/>
  <c r="B7" i="2"/>
  <c r="B8" i="2" l="1"/>
  <c r="E8" i="2"/>
  <c r="C9" i="2" l="1"/>
  <c r="F8" i="2"/>
  <c r="E9" i="2" l="1"/>
  <c r="C10" i="2" l="1"/>
  <c r="F9" i="2"/>
  <c r="B9" i="2"/>
  <c r="E10" i="2" l="1"/>
  <c r="C11" i="2" l="1"/>
  <c r="B10" i="2"/>
  <c r="F10" i="2"/>
  <c r="B11" i="2" l="1"/>
  <c r="E11" i="2"/>
  <c r="F11" i="2" s="1"/>
  <c r="C12" i="2" l="1"/>
  <c r="B12" i="2" l="1"/>
  <c r="E12" i="2"/>
  <c r="F12" i="2" s="1"/>
  <c r="C13" i="2" l="1"/>
  <c r="E13" i="2" l="1"/>
  <c r="B13" i="2"/>
  <c r="F13" i="2"/>
  <c r="C14" i="2" l="1"/>
  <c r="E14" i="2" l="1"/>
  <c r="C15" i="2" l="1"/>
  <c r="B14" i="2"/>
  <c r="F14" i="2"/>
  <c r="E15" i="2" l="1"/>
  <c r="B15" i="2"/>
  <c r="F15" i="2"/>
  <c r="C16" i="2" l="1"/>
  <c r="G6" i="2" a="1"/>
  <c r="B16" i="2" l="1"/>
  <c r="E16" i="2"/>
  <c r="F16" i="2" s="1"/>
  <c r="G8" i="2"/>
  <c r="G12" i="2"/>
  <c r="G16" i="2"/>
  <c r="G9" i="2"/>
  <c r="G13" i="2"/>
  <c r="G6" i="2"/>
  <c r="G10" i="2"/>
  <c r="G14" i="2"/>
  <c r="G7" i="2"/>
  <c r="G11" i="2"/>
  <c r="G15" i="2"/>
  <c r="J7" i="2" l="1"/>
  <c r="J13" i="2"/>
  <c r="J8" i="2"/>
  <c r="J14" i="2"/>
  <c r="J9" i="2"/>
  <c r="J15" i="2"/>
  <c r="J10" i="2"/>
  <c r="J16" i="2"/>
  <c r="J11" i="2"/>
  <c r="G17" i="2"/>
  <c r="H7" i="2" s="1"/>
  <c r="I7" i="2" s="1"/>
  <c r="J6" i="2"/>
  <c r="J12" i="2"/>
  <c r="H12" i="2" l="1"/>
  <c r="I12" i="2" s="1"/>
  <c r="H13" i="2"/>
  <c r="I13" i="2" s="1"/>
  <c r="H6" i="2"/>
  <c r="I6" i="2" s="1"/>
  <c r="H11" i="2"/>
  <c r="I11" i="2" s="1"/>
  <c r="H14" i="2"/>
  <c r="I14" i="2" s="1"/>
  <c r="H10" i="2"/>
  <c r="I10" i="2" s="1"/>
  <c r="H16" i="2"/>
  <c r="I16" i="2" s="1"/>
  <c r="H15" i="2"/>
  <c r="I15" i="2" s="1"/>
  <c r="J17" i="2"/>
  <c r="H9" i="2"/>
  <c r="I9" i="2" s="1"/>
  <c r="H8" i="2"/>
  <c r="I8" i="2" s="1"/>
  <c r="H17" i="2" l="1"/>
  <c r="I17" i="2"/>
  <c r="H19" i="2" s="1"/>
  <c r="H20" i="2" s="1"/>
  <c r="M6" i="2" l="1"/>
  <c r="P6" i="2"/>
  <c r="P7" i="2"/>
  <c r="Q7" i="2" s="1"/>
  <c r="M7" i="2"/>
  <c r="N7" i="2" s="1"/>
  <c r="R7" i="2"/>
  <c r="M8" i="2"/>
  <c r="N8" i="2" s="1"/>
  <c r="P8" i="2"/>
  <c r="Q8" i="2" s="1"/>
  <c r="M9" i="2"/>
  <c r="N9" i="2" s="1"/>
  <c r="P9" i="2"/>
  <c r="Q9" i="2" s="1"/>
  <c r="M10" i="2"/>
  <c r="N10" i="2" s="1"/>
  <c r="P10" i="2"/>
  <c r="Q10" i="2" s="1"/>
  <c r="P11" i="2"/>
  <c r="Q11" i="2" s="1"/>
  <c r="M11" i="2"/>
  <c r="N11" i="2" s="1"/>
  <c r="P12" i="2"/>
  <c r="Q12" i="2" s="1"/>
  <c r="M12" i="2"/>
  <c r="N12" i="2" s="1"/>
  <c r="P13" i="2"/>
  <c r="Q13" i="2" s="1"/>
  <c r="M13" i="2"/>
  <c r="N13" i="2" s="1"/>
  <c r="M14" i="2"/>
  <c r="N14" i="2" s="1"/>
  <c r="P14" i="2"/>
  <c r="Q14" i="2" s="1"/>
  <c r="P15" i="2"/>
  <c r="Q15" i="2" s="1"/>
  <c r="M15" i="2"/>
  <c r="N15" i="2" s="1"/>
  <c r="K13" i="2"/>
  <c r="P16" i="2"/>
  <c r="Q16" i="2" s="1"/>
  <c r="K10" i="2"/>
  <c r="K16" i="2"/>
  <c r="K6" i="2"/>
  <c r="K11" i="2"/>
  <c r="K7" i="2"/>
  <c r="K14" i="2"/>
  <c r="K9" i="2"/>
  <c r="M16" i="2"/>
  <c r="N16" i="2" s="1"/>
  <c r="K15" i="2"/>
  <c r="K12" i="2"/>
  <c r="K8" i="2"/>
  <c r="K17" i="2" l="1"/>
  <c r="K20" i="2" s="1"/>
  <c r="Q6" i="2"/>
  <c r="Q17" i="2" s="1"/>
  <c r="P17" i="2"/>
  <c r="V7" i="2"/>
  <c r="S7" i="2"/>
  <c r="T7" i="2" s="1"/>
  <c r="U7" i="2" s="1"/>
  <c r="M17" i="2"/>
  <c r="N6" i="2"/>
  <c r="N17" i="2" s="1"/>
</calcChain>
</file>

<file path=xl/sharedStrings.xml><?xml version="1.0" encoding="utf-8"?>
<sst xmlns="http://schemas.openxmlformats.org/spreadsheetml/2006/main" count="39" uniqueCount="24">
  <si>
    <t>Debit puncak suatu Sungai XYZ selama 66 tahun</t>
  </si>
  <si>
    <t>Tahun ke-</t>
  </si>
  <si>
    <r>
      <t>Debit (m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/s)</t>
    </r>
  </si>
  <si>
    <t>debit rata-rata =</t>
  </si>
  <si>
    <t>simpangan baku =</t>
  </si>
  <si>
    <t>debit maksimum =</t>
  </si>
  <si>
    <t>debit minimum =</t>
  </si>
  <si>
    <t>Debit Maksimum Tahunan Sungai XYZ</t>
  </si>
  <si>
    <r>
      <t>Debit [m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/s]</t>
    </r>
  </si>
  <si>
    <t>-</t>
  </si>
  <si>
    <t>Frekuensi</t>
  </si>
  <si>
    <t>Frekuensi relatif</t>
  </si>
  <si>
    <t>Debit rata-rata =</t>
  </si>
  <si>
    <t>Simpangan baku debit =</t>
  </si>
  <si>
    <t>Frek rel x Debit</t>
  </si>
  <si>
    <r>
      <t>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/s</t>
    </r>
  </si>
  <si>
    <r>
      <t>Frek x Debit</t>
    </r>
    <r>
      <rPr>
        <vertAlign val="superscript"/>
        <sz val="10"/>
        <color theme="1"/>
        <rFont val="Calibri"/>
        <family val="2"/>
        <scheme val="minor"/>
      </rPr>
      <t>2</t>
    </r>
  </si>
  <si>
    <t>Frek rel</t>
  </si>
  <si>
    <t>Distribusi Normal</t>
  </si>
  <si>
    <t>Data Sampel</t>
  </si>
  <si>
    <t>z</t>
  </si>
  <si>
    <t>ordinat</t>
  </si>
  <si>
    <t>ordinat (std)</t>
  </si>
  <si>
    <t>luas=frek-rel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</si>
</sst>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u/>
      <sz val="10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  <font>
      <sz val="10"/>
      <color theme="1"/>
      <name val="Symbo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right"/>
    </xf>
    <xf numFmtId="0" fontId="2" fillId="0" borderId="0" xfId="1"/>
    <xf numFmtId="0" fontId="0" fillId="0" borderId="0" xfId="0" applyAlignment="1">
      <alignment horizontal="left"/>
    </xf>
    <xf numFmtId="0" fontId="5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7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Normal" xfId="0" builtinId="0"/>
    <cellStyle name="Title" xfId="1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Tabel!$B$6:$B$16</c:f>
              <c:strCache>
                <c:ptCount val="11"/>
                <c:pt idx="0">
                  <c:v>50-150</c:v>
                </c:pt>
                <c:pt idx="1">
                  <c:v>150-250</c:v>
                </c:pt>
                <c:pt idx="2">
                  <c:v>250-350</c:v>
                </c:pt>
                <c:pt idx="3">
                  <c:v>350-450</c:v>
                </c:pt>
                <c:pt idx="4">
                  <c:v>450-550</c:v>
                </c:pt>
                <c:pt idx="5">
                  <c:v>550-650</c:v>
                </c:pt>
                <c:pt idx="6">
                  <c:v>650-750</c:v>
                </c:pt>
                <c:pt idx="7">
                  <c:v>750-850</c:v>
                </c:pt>
                <c:pt idx="8">
                  <c:v>850-950</c:v>
                </c:pt>
                <c:pt idx="9">
                  <c:v>950-1050</c:v>
                </c:pt>
                <c:pt idx="10">
                  <c:v>1050-1150</c:v>
                </c:pt>
              </c:strCache>
            </c:strRef>
          </c:cat>
          <c:val>
            <c:numRef>
              <c:f>Tabel!$H$6:$H$16</c:f>
              <c:numCache>
                <c:formatCode>General</c:formatCode>
                <c:ptCount val="11"/>
                <c:pt idx="0">
                  <c:v>1.5151515151515152E-2</c:v>
                </c:pt>
                <c:pt idx="1">
                  <c:v>1.5151515151515152E-2</c:v>
                </c:pt>
                <c:pt idx="2">
                  <c:v>6.0606060606060608E-2</c:v>
                </c:pt>
                <c:pt idx="3">
                  <c:v>7.575757575757576E-2</c:v>
                </c:pt>
                <c:pt idx="4">
                  <c:v>0.18181818181818182</c:v>
                </c:pt>
                <c:pt idx="5">
                  <c:v>9.0909090909090912E-2</c:v>
                </c:pt>
                <c:pt idx="6">
                  <c:v>0.21212121212121213</c:v>
                </c:pt>
                <c:pt idx="7">
                  <c:v>0.16666666666666666</c:v>
                </c:pt>
                <c:pt idx="8">
                  <c:v>0.12121212121212122</c:v>
                </c:pt>
                <c:pt idx="9">
                  <c:v>3.0303030303030304E-2</c:v>
                </c:pt>
                <c:pt idx="10">
                  <c:v>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C-483D-AB3A-FEB2C779B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11278744"/>
        <c:axId val="2111073208"/>
      </c:barChart>
      <c:lineChart>
        <c:grouping val="standard"/>
        <c:varyColors val="0"/>
        <c:ser>
          <c:idx val="1"/>
          <c:order val="1"/>
          <c:spPr>
            <a:ln w="28575" cmpd="sng"/>
          </c:spPr>
          <c:marker>
            <c:symbol val="none"/>
          </c:marker>
          <c:cat>
            <c:strRef>
              <c:f>Tabel!$B$6:$B$16</c:f>
              <c:strCache>
                <c:ptCount val="11"/>
                <c:pt idx="0">
                  <c:v>50-150</c:v>
                </c:pt>
                <c:pt idx="1">
                  <c:v>150-250</c:v>
                </c:pt>
                <c:pt idx="2">
                  <c:v>250-350</c:v>
                </c:pt>
                <c:pt idx="3">
                  <c:v>350-450</c:v>
                </c:pt>
                <c:pt idx="4">
                  <c:v>450-550</c:v>
                </c:pt>
                <c:pt idx="5">
                  <c:v>550-650</c:v>
                </c:pt>
                <c:pt idx="6">
                  <c:v>650-750</c:v>
                </c:pt>
                <c:pt idx="7">
                  <c:v>750-850</c:v>
                </c:pt>
                <c:pt idx="8">
                  <c:v>850-950</c:v>
                </c:pt>
                <c:pt idx="9">
                  <c:v>950-1050</c:v>
                </c:pt>
                <c:pt idx="10">
                  <c:v>1050-1150</c:v>
                </c:pt>
              </c:strCache>
            </c:strRef>
          </c:cat>
          <c:val>
            <c:numRef>
              <c:f>Tabel!$H$6:$H$16</c:f>
              <c:numCache>
                <c:formatCode>General</c:formatCode>
                <c:ptCount val="11"/>
                <c:pt idx="0">
                  <c:v>1.5151515151515152E-2</c:v>
                </c:pt>
                <c:pt idx="1">
                  <c:v>1.5151515151515152E-2</c:v>
                </c:pt>
                <c:pt idx="2">
                  <c:v>6.0606060606060608E-2</c:v>
                </c:pt>
                <c:pt idx="3">
                  <c:v>7.575757575757576E-2</c:v>
                </c:pt>
                <c:pt idx="4">
                  <c:v>0.18181818181818182</c:v>
                </c:pt>
                <c:pt idx="5">
                  <c:v>9.0909090909090912E-2</c:v>
                </c:pt>
                <c:pt idx="6">
                  <c:v>0.21212121212121213</c:v>
                </c:pt>
                <c:pt idx="7">
                  <c:v>0.16666666666666666</c:v>
                </c:pt>
                <c:pt idx="8">
                  <c:v>0.12121212121212122</c:v>
                </c:pt>
                <c:pt idx="9">
                  <c:v>3.0303030303030304E-2</c:v>
                </c:pt>
                <c:pt idx="10">
                  <c:v>3.0303030303030304E-2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C-483D-AB3A-FEB2C779B7E5}"/>
            </c:ext>
          </c:extLst>
        </c:ser>
        <c:ser>
          <c:idx val="2"/>
          <c:order val="2"/>
          <c:marker>
            <c:symbol val="none"/>
          </c:marker>
          <c:cat>
            <c:strRef>
              <c:f>Tabel!$B$6:$B$16</c:f>
              <c:strCache>
                <c:ptCount val="11"/>
                <c:pt idx="0">
                  <c:v>50-150</c:v>
                </c:pt>
                <c:pt idx="1">
                  <c:v>150-250</c:v>
                </c:pt>
                <c:pt idx="2">
                  <c:v>250-350</c:v>
                </c:pt>
                <c:pt idx="3">
                  <c:v>350-450</c:v>
                </c:pt>
                <c:pt idx="4">
                  <c:v>450-550</c:v>
                </c:pt>
                <c:pt idx="5">
                  <c:v>550-650</c:v>
                </c:pt>
                <c:pt idx="6">
                  <c:v>650-750</c:v>
                </c:pt>
                <c:pt idx="7">
                  <c:v>750-850</c:v>
                </c:pt>
                <c:pt idx="8">
                  <c:v>850-950</c:v>
                </c:pt>
                <c:pt idx="9">
                  <c:v>950-1050</c:v>
                </c:pt>
                <c:pt idx="10">
                  <c:v>1050-1150</c:v>
                </c:pt>
              </c:strCache>
            </c:strRef>
          </c:cat>
          <c:val>
            <c:numRef>
              <c:f>Tabel!$M$6:$M$16</c:f>
              <c:numCache>
                <c:formatCode>General</c:formatCode>
                <c:ptCount val="11"/>
                <c:pt idx="0">
                  <c:v>8.3282984025273912E-3</c:v>
                </c:pt>
                <c:pt idx="1">
                  <c:v>2.2996863953326709E-2</c:v>
                </c:pt>
                <c:pt idx="2">
                  <c:v>5.1822846712166602E-2</c:v>
                </c:pt>
                <c:pt idx="3">
                  <c:v>9.5310049734074712E-2</c:v>
                </c:pt>
                <c:pt idx="4">
                  <c:v>0.14306707141992839</c:v>
                </c:pt>
                <c:pt idx="5">
                  <c:v>0.17528185813662267</c:v>
                </c:pt>
                <c:pt idx="6">
                  <c:v>0.17528185813662267</c:v>
                </c:pt>
                <c:pt idx="7">
                  <c:v>0.14306707141992836</c:v>
                </c:pt>
                <c:pt idx="8">
                  <c:v>9.5310049734074753E-2</c:v>
                </c:pt>
                <c:pt idx="9">
                  <c:v>5.1822846712166637E-2</c:v>
                </c:pt>
                <c:pt idx="10">
                  <c:v>2.2996863953326674E-2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A9C-483D-AB3A-FEB2C779B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1278744"/>
        <c:axId val="2111073208"/>
      </c:lineChart>
      <c:catAx>
        <c:axId val="2111278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Debit [m</a:t>
                </a:r>
                <a:r>
                  <a:rPr lang="en-US" baseline="30000"/>
                  <a:t>3</a:t>
                </a:r>
                <a:r>
                  <a:rPr lang="en-US"/>
                  <a:t>/s]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11073208"/>
        <c:crosses val="autoZero"/>
        <c:auto val="1"/>
        <c:lblAlgn val="ctr"/>
        <c:lblOffset val="100"/>
        <c:noMultiLvlLbl val="0"/>
      </c:catAx>
      <c:valAx>
        <c:axId val="2111073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Frekuensi relatif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11278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806825</xdr:colOff>
      <xdr:row>20</xdr:row>
      <xdr:rowOff>100106</xdr:rowOff>
    </xdr:from>
    <xdr:to>
      <xdr:col>11</xdr:col>
      <xdr:colOff>59766</xdr:colOff>
      <xdr:row>35</xdr:row>
      <xdr:rowOff>153895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8"/>
  <sheetViews>
    <sheetView zoomScale="150" zoomScaleNormal="150" zoomScalePageLayoutView="150" workbookViewId="0">
      <selection activeCell="B3" sqref="B3:B68"/>
    </sheetView>
  </sheetViews>
  <sheetFormatPr defaultColWidth="8.796875" defaultRowHeight="13" x14ac:dyDescent="0.3"/>
  <sheetData>
    <row r="1" spans="1:5" x14ac:dyDescent="0.3">
      <c r="A1" t="s">
        <v>0</v>
      </c>
    </row>
    <row r="2" spans="1:5" ht="14.5" x14ac:dyDescent="0.3">
      <c r="A2" t="s">
        <v>1</v>
      </c>
      <c r="B2" t="s">
        <v>2</v>
      </c>
    </row>
    <row r="3" spans="1:5" x14ac:dyDescent="0.3">
      <c r="A3">
        <v>1</v>
      </c>
      <c r="B3">
        <v>473</v>
      </c>
      <c r="D3" s="1" t="s">
        <v>6</v>
      </c>
      <c r="E3">
        <f>MIN(Debit)</f>
        <v>115</v>
      </c>
    </row>
    <row r="4" spans="1:5" x14ac:dyDescent="0.3">
      <c r="A4">
        <v>2</v>
      </c>
      <c r="B4">
        <v>544</v>
      </c>
      <c r="D4" s="1" t="s">
        <v>5</v>
      </c>
      <c r="E4">
        <f>MAX(Debit)</f>
        <v>1120</v>
      </c>
    </row>
    <row r="5" spans="1:5" x14ac:dyDescent="0.3">
      <c r="A5">
        <v>3</v>
      </c>
      <c r="B5">
        <v>872</v>
      </c>
      <c r="D5" s="1" t="s">
        <v>3</v>
      </c>
      <c r="E5">
        <f>AVERAGE(Debit)</f>
        <v>659.40909090909088</v>
      </c>
    </row>
    <row r="6" spans="1:5" x14ac:dyDescent="0.3">
      <c r="A6">
        <v>4</v>
      </c>
      <c r="B6">
        <v>657</v>
      </c>
      <c r="D6" s="1" t="s">
        <v>4</v>
      </c>
      <c r="E6">
        <f>_xlfn.STDEV.S(Debit)</f>
        <v>212.14327359468297</v>
      </c>
    </row>
    <row r="7" spans="1:5" x14ac:dyDescent="0.3">
      <c r="A7">
        <v>5</v>
      </c>
      <c r="B7">
        <v>915</v>
      </c>
    </row>
    <row r="8" spans="1:5" x14ac:dyDescent="0.3">
      <c r="A8">
        <v>6</v>
      </c>
      <c r="B8">
        <v>535</v>
      </c>
    </row>
    <row r="9" spans="1:5" x14ac:dyDescent="0.3">
      <c r="A9">
        <v>7</v>
      </c>
      <c r="B9">
        <v>678</v>
      </c>
    </row>
    <row r="10" spans="1:5" x14ac:dyDescent="0.3">
      <c r="A10">
        <v>8</v>
      </c>
      <c r="B10">
        <v>700</v>
      </c>
    </row>
    <row r="11" spans="1:5" x14ac:dyDescent="0.3">
      <c r="A11">
        <v>9</v>
      </c>
      <c r="B11">
        <v>669</v>
      </c>
    </row>
    <row r="12" spans="1:5" x14ac:dyDescent="0.3">
      <c r="A12">
        <v>10</v>
      </c>
      <c r="B12">
        <v>347</v>
      </c>
    </row>
    <row r="13" spans="1:5" x14ac:dyDescent="0.3">
      <c r="A13">
        <v>11</v>
      </c>
      <c r="B13">
        <v>580</v>
      </c>
    </row>
    <row r="14" spans="1:5" x14ac:dyDescent="0.3">
      <c r="A14">
        <v>12</v>
      </c>
      <c r="B14">
        <v>470</v>
      </c>
    </row>
    <row r="15" spans="1:5" x14ac:dyDescent="0.3">
      <c r="A15">
        <v>13</v>
      </c>
      <c r="B15">
        <v>663</v>
      </c>
    </row>
    <row r="16" spans="1:5" x14ac:dyDescent="0.3">
      <c r="A16">
        <v>14</v>
      </c>
      <c r="B16">
        <v>809</v>
      </c>
    </row>
    <row r="17" spans="1:2" x14ac:dyDescent="0.3">
      <c r="A17">
        <v>15</v>
      </c>
      <c r="B17">
        <v>800</v>
      </c>
    </row>
    <row r="18" spans="1:2" x14ac:dyDescent="0.3">
      <c r="A18">
        <v>16</v>
      </c>
      <c r="B18">
        <v>523</v>
      </c>
    </row>
    <row r="19" spans="1:2" x14ac:dyDescent="0.3">
      <c r="A19">
        <v>17</v>
      </c>
      <c r="B19">
        <v>580</v>
      </c>
    </row>
    <row r="20" spans="1:2" x14ac:dyDescent="0.3">
      <c r="A20">
        <v>18</v>
      </c>
      <c r="B20">
        <v>672</v>
      </c>
    </row>
    <row r="21" spans="1:2" x14ac:dyDescent="0.3">
      <c r="A21">
        <v>19</v>
      </c>
      <c r="B21">
        <v>115</v>
      </c>
    </row>
    <row r="22" spans="1:2" x14ac:dyDescent="0.3">
      <c r="A22">
        <v>20</v>
      </c>
      <c r="B22">
        <v>461</v>
      </c>
    </row>
    <row r="23" spans="1:2" x14ac:dyDescent="0.3">
      <c r="A23">
        <v>21</v>
      </c>
      <c r="B23">
        <v>524</v>
      </c>
    </row>
    <row r="24" spans="1:2" x14ac:dyDescent="0.3">
      <c r="A24">
        <v>22</v>
      </c>
      <c r="B24">
        <v>943</v>
      </c>
    </row>
    <row r="25" spans="1:2" x14ac:dyDescent="0.3">
      <c r="A25">
        <v>23</v>
      </c>
      <c r="B25">
        <v>1110</v>
      </c>
    </row>
    <row r="26" spans="1:2" x14ac:dyDescent="0.3">
      <c r="A26">
        <v>24</v>
      </c>
      <c r="B26">
        <v>717</v>
      </c>
    </row>
    <row r="27" spans="1:2" x14ac:dyDescent="0.3">
      <c r="A27">
        <v>25</v>
      </c>
      <c r="B27">
        <v>961</v>
      </c>
    </row>
    <row r="28" spans="1:2" x14ac:dyDescent="0.3">
      <c r="A28">
        <v>26</v>
      </c>
      <c r="B28">
        <v>925</v>
      </c>
    </row>
    <row r="29" spans="1:2" x14ac:dyDescent="0.3">
      <c r="A29">
        <v>27</v>
      </c>
      <c r="B29">
        <v>341</v>
      </c>
    </row>
    <row r="30" spans="1:2" x14ac:dyDescent="0.3">
      <c r="A30">
        <v>28</v>
      </c>
      <c r="B30">
        <v>690</v>
      </c>
    </row>
    <row r="31" spans="1:2" x14ac:dyDescent="0.3">
      <c r="A31">
        <v>29</v>
      </c>
      <c r="B31">
        <v>734</v>
      </c>
    </row>
    <row r="32" spans="1:2" x14ac:dyDescent="0.3">
      <c r="A32">
        <v>30</v>
      </c>
      <c r="B32">
        <v>991</v>
      </c>
    </row>
    <row r="33" spans="1:2" x14ac:dyDescent="0.3">
      <c r="A33">
        <v>31</v>
      </c>
      <c r="B33">
        <v>792</v>
      </c>
    </row>
    <row r="34" spans="1:2" x14ac:dyDescent="0.3">
      <c r="A34">
        <v>32</v>
      </c>
      <c r="B34">
        <v>626</v>
      </c>
    </row>
    <row r="35" spans="1:2" x14ac:dyDescent="0.3">
      <c r="A35">
        <v>33</v>
      </c>
      <c r="B35">
        <v>937</v>
      </c>
    </row>
    <row r="36" spans="1:2" x14ac:dyDescent="0.3">
      <c r="A36">
        <v>34</v>
      </c>
      <c r="B36">
        <v>687</v>
      </c>
    </row>
    <row r="37" spans="1:2" x14ac:dyDescent="0.3">
      <c r="A37">
        <v>35</v>
      </c>
      <c r="B37">
        <v>801</v>
      </c>
    </row>
    <row r="38" spans="1:2" x14ac:dyDescent="0.3">
      <c r="A38">
        <v>36</v>
      </c>
      <c r="B38">
        <v>323</v>
      </c>
    </row>
    <row r="39" spans="1:2" x14ac:dyDescent="0.3">
      <c r="A39">
        <v>37</v>
      </c>
      <c r="B39">
        <v>431</v>
      </c>
    </row>
    <row r="40" spans="1:2" x14ac:dyDescent="0.3">
      <c r="A40">
        <v>38</v>
      </c>
      <c r="B40">
        <v>770</v>
      </c>
    </row>
    <row r="41" spans="1:2" x14ac:dyDescent="0.3">
      <c r="A41">
        <v>39</v>
      </c>
      <c r="B41">
        <v>536</v>
      </c>
    </row>
    <row r="42" spans="1:2" x14ac:dyDescent="0.3">
      <c r="A42">
        <v>40</v>
      </c>
      <c r="B42">
        <v>708</v>
      </c>
    </row>
    <row r="43" spans="1:2" x14ac:dyDescent="0.3">
      <c r="A43">
        <v>41</v>
      </c>
      <c r="B43">
        <v>894</v>
      </c>
    </row>
    <row r="44" spans="1:2" x14ac:dyDescent="0.3">
      <c r="A44">
        <v>42</v>
      </c>
      <c r="B44">
        <v>626</v>
      </c>
    </row>
    <row r="45" spans="1:2" x14ac:dyDescent="0.3">
      <c r="A45">
        <v>43</v>
      </c>
      <c r="B45">
        <v>1120</v>
      </c>
    </row>
    <row r="46" spans="1:2" x14ac:dyDescent="0.3">
      <c r="A46">
        <v>44</v>
      </c>
      <c r="B46">
        <v>440</v>
      </c>
    </row>
    <row r="47" spans="1:2" x14ac:dyDescent="0.3">
      <c r="A47">
        <v>45</v>
      </c>
      <c r="B47">
        <v>843</v>
      </c>
    </row>
    <row r="48" spans="1:2" x14ac:dyDescent="0.3">
      <c r="A48">
        <v>46</v>
      </c>
      <c r="B48">
        <v>450</v>
      </c>
    </row>
    <row r="49" spans="1:2" x14ac:dyDescent="0.3">
      <c r="A49">
        <v>47</v>
      </c>
      <c r="B49">
        <v>284</v>
      </c>
    </row>
    <row r="50" spans="1:2" x14ac:dyDescent="0.3">
      <c r="A50">
        <v>48</v>
      </c>
      <c r="B50">
        <v>460</v>
      </c>
    </row>
    <row r="51" spans="1:2" x14ac:dyDescent="0.3">
      <c r="A51">
        <v>49</v>
      </c>
      <c r="B51">
        <v>804</v>
      </c>
    </row>
    <row r="52" spans="1:2" x14ac:dyDescent="0.3">
      <c r="A52">
        <v>50</v>
      </c>
      <c r="B52">
        <v>550</v>
      </c>
    </row>
    <row r="53" spans="1:2" x14ac:dyDescent="0.3">
      <c r="A53">
        <v>51</v>
      </c>
      <c r="B53">
        <v>729</v>
      </c>
    </row>
    <row r="54" spans="1:2" x14ac:dyDescent="0.3">
      <c r="A54">
        <v>52</v>
      </c>
      <c r="B54">
        <v>712</v>
      </c>
    </row>
    <row r="55" spans="1:2" x14ac:dyDescent="0.3">
      <c r="A55">
        <v>53</v>
      </c>
      <c r="B55">
        <v>468</v>
      </c>
    </row>
    <row r="56" spans="1:2" x14ac:dyDescent="0.3">
      <c r="A56">
        <v>54</v>
      </c>
      <c r="B56">
        <v>841</v>
      </c>
    </row>
    <row r="57" spans="1:2" x14ac:dyDescent="0.3">
      <c r="A57">
        <v>55</v>
      </c>
      <c r="B57">
        <v>613</v>
      </c>
    </row>
    <row r="58" spans="1:2" x14ac:dyDescent="0.3">
      <c r="A58">
        <v>56</v>
      </c>
      <c r="B58">
        <v>871</v>
      </c>
    </row>
    <row r="59" spans="1:2" x14ac:dyDescent="0.3">
      <c r="A59">
        <v>57</v>
      </c>
      <c r="B59">
        <v>705</v>
      </c>
    </row>
    <row r="60" spans="1:2" x14ac:dyDescent="0.3">
      <c r="A60">
        <v>58</v>
      </c>
      <c r="B60">
        <v>777</v>
      </c>
    </row>
    <row r="61" spans="1:2" x14ac:dyDescent="0.3">
      <c r="A61">
        <v>59</v>
      </c>
      <c r="B61">
        <v>442</v>
      </c>
    </row>
    <row r="62" spans="1:2" x14ac:dyDescent="0.3">
      <c r="A62">
        <v>60</v>
      </c>
      <c r="B62">
        <v>206</v>
      </c>
    </row>
    <row r="63" spans="1:2" x14ac:dyDescent="0.3">
      <c r="A63">
        <v>61</v>
      </c>
      <c r="B63">
        <v>850</v>
      </c>
    </row>
    <row r="64" spans="1:2" x14ac:dyDescent="0.3">
      <c r="A64">
        <v>62</v>
      </c>
      <c r="B64">
        <v>829</v>
      </c>
    </row>
    <row r="65" spans="1:2" x14ac:dyDescent="0.3">
      <c r="A65">
        <v>63</v>
      </c>
      <c r="B65">
        <v>887</v>
      </c>
    </row>
    <row r="66" spans="1:2" x14ac:dyDescent="0.3">
      <c r="A66">
        <v>64</v>
      </c>
      <c r="B66">
        <v>602</v>
      </c>
    </row>
    <row r="67" spans="1:2" x14ac:dyDescent="0.3">
      <c r="A67">
        <v>65</v>
      </c>
      <c r="B67">
        <v>403</v>
      </c>
    </row>
    <row r="68" spans="1:2" x14ac:dyDescent="0.3">
      <c r="A68">
        <v>66</v>
      </c>
      <c r="B68">
        <v>505</v>
      </c>
    </row>
  </sheetData>
  <pageMargins left="0.7" right="0.7" top="0.75" bottom="0.75" header="0.3" footer="0.3"/>
  <pageSetup paperSize="122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20"/>
  <sheetViews>
    <sheetView tabSelected="1" topLeftCell="A4" zoomScale="160" zoomScaleNormal="160" zoomScalePageLayoutView="170" workbookViewId="0">
      <selection activeCell="C6" sqref="C6"/>
    </sheetView>
  </sheetViews>
  <sheetFormatPr defaultColWidth="11.19921875" defaultRowHeight="13" x14ac:dyDescent="0.3"/>
  <cols>
    <col min="3" max="3" width="5.796875" customWidth="1"/>
    <col min="4" max="4" width="3.296875" customWidth="1"/>
    <col min="5" max="5" width="5.796875" customWidth="1"/>
    <col min="6" max="6" width="4.69921875" customWidth="1"/>
    <col min="7" max="8" width="8.69921875" customWidth="1"/>
    <col min="9" max="9" width="11" bestFit="1" customWidth="1"/>
    <col min="12" max="12" width="2.296875" customWidth="1"/>
    <col min="15" max="15" width="2.296875" customWidth="1"/>
  </cols>
  <sheetData>
    <row r="2" spans="2:22" ht="22.5" x14ac:dyDescent="0.45">
      <c r="C2" s="2" t="s">
        <v>7</v>
      </c>
    </row>
    <row r="4" spans="2:22" x14ac:dyDescent="0.3">
      <c r="C4" s="14" t="s">
        <v>19</v>
      </c>
      <c r="D4" s="14"/>
      <c r="E4" s="14"/>
      <c r="F4" s="14"/>
      <c r="G4" s="14"/>
      <c r="H4" s="14"/>
      <c r="I4" s="14"/>
      <c r="J4" s="14"/>
      <c r="K4" s="11"/>
      <c r="M4" s="8" t="s">
        <v>18</v>
      </c>
      <c r="N4" s="8"/>
      <c r="P4" s="8" t="s">
        <v>18</v>
      </c>
      <c r="Q4" s="8"/>
    </row>
    <row r="5" spans="2:22" s="7" customFormat="1" ht="27.5" x14ac:dyDescent="0.3">
      <c r="C5" s="13" t="s">
        <v>8</v>
      </c>
      <c r="D5" s="13"/>
      <c r="E5" s="13"/>
      <c r="F5" s="13"/>
      <c r="G5" s="9" t="s">
        <v>10</v>
      </c>
      <c r="H5" s="10" t="s">
        <v>11</v>
      </c>
      <c r="I5" s="9" t="s">
        <v>14</v>
      </c>
      <c r="J5" s="10" t="s">
        <v>16</v>
      </c>
      <c r="K5" s="12"/>
      <c r="M5" s="9" t="s">
        <v>17</v>
      </c>
      <c r="N5" s="9" t="s">
        <v>10</v>
      </c>
      <c r="P5" s="9" t="s">
        <v>17</v>
      </c>
      <c r="Q5" s="9" t="s">
        <v>10</v>
      </c>
      <c r="R5" s="7" t="s">
        <v>20</v>
      </c>
      <c r="S5" s="7" t="s">
        <v>22</v>
      </c>
      <c r="T5" s="7" t="s">
        <v>21</v>
      </c>
      <c r="U5" s="7" t="s">
        <v>23</v>
      </c>
    </row>
    <row r="6" spans="2:22" x14ac:dyDescent="0.3">
      <c r="B6" t="str">
        <f>TEXT(C6,"#0")&amp;D6&amp;TEXT(E6,"#0")</f>
        <v>50-150</v>
      </c>
      <c r="C6">
        <v>50</v>
      </c>
      <c r="D6" s="4" t="s">
        <v>9</v>
      </c>
      <c r="E6" s="3">
        <f>C6+100</f>
        <v>150</v>
      </c>
      <c r="F6">
        <f>(C6+E6)/2</f>
        <v>100</v>
      </c>
      <c r="G6" s="5">
        <f t="array" ref="G6:G16">FREQUENCY(Debit,E6:E15)</f>
        <v>1</v>
      </c>
      <c r="H6">
        <f>G6/$G$17</f>
        <v>1.5151515151515152E-2</v>
      </c>
      <c r="I6">
        <f>H6*F6</f>
        <v>1.5151515151515151</v>
      </c>
      <c r="J6">
        <f>G6*F6^2</f>
        <v>10000</v>
      </c>
      <c r="K6">
        <f t="shared" ref="K6:K16" si="0">G6*(F6-Rerata)^2</f>
        <v>302500</v>
      </c>
      <c r="M6">
        <f t="shared" ref="M6:M16" si="1">_xlfn.NORM.DIST(E6,Rerata,SimBaku,TRUE)-_xlfn.NORM.DIST(C6,Rerata,SimBaku,TRUE)</f>
        <v>8.3282984025273912E-3</v>
      </c>
      <c r="N6" s="5">
        <f>ROUND(M6*$G$17,0)</f>
        <v>1</v>
      </c>
      <c r="P6">
        <f t="shared" ref="P6:P16" si="2">_xlfn.NORM.DIST(F6,Rerata,SimBaku,FALSE)*(E6-C6)</f>
        <v>7.967409315258427E-3</v>
      </c>
      <c r="Q6" s="5">
        <f t="shared" ref="Q6:Q16" si="3">ROUND(P6*$G$17,0)</f>
        <v>1</v>
      </c>
    </row>
    <row r="7" spans="2:22" x14ac:dyDescent="0.3">
      <c r="B7" t="str">
        <f t="shared" ref="B7:B16" si="4">TEXT(C7,"#0")&amp;D7&amp;TEXT(E7,"#0")</f>
        <v>150-250</v>
      </c>
      <c r="C7">
        <f>E6</f>
        <v>150</v>
      </c>
      <c r="D7" s="4" t="s">
        <v>9</v>
      </c>
      <c r="E7" s="3">
        <f>C7+100</f>
        <v>250</v>
      </c>
      <c r="F7">
        <f t="shared" ref="F7:F16" si="5">(C7+E7)/2</f>
        <v>200</v>
      </c>
      <c r="G7" s="5">
        <v>1</v>
      </c>
      <c r="H7">
        <f t="shared" ref="H7:H16" si="6">G7/$G$17</f>
        <v>1.5151515151515152E-2</v>
      </c>
      <c r="I7">
        <f t="shared" ref="I7:I16" si="7">H7*F7</f>
        <v>3.0303030303030303</v>
      </c>
      <c r="J7">
        <f t="shared" ref="J7:J16" si="8">G7*F7^2</f>
        <v>40000</v>
      </c>
      <c r="K7">
        <f t="shared" si="0"/>
        <v>202500</v>
      </c>
      <c r="M7">
        <f t="shared" si="1"/>
        <v>2.2996863953326709E-2</v>
      </c>
      <c r="N7" s="5">
        <f t="shared" ref="N7:N16" si="9">ROUND(M7*$G$17,0)</f>
        <v>2</v>
      </c>
      <c r="P7">
        <f t="shared" si="2"/>
        <v>2.2385585262578937E-2</v>
      </c>
      <c r="Q7" s="5">
        <f t="shared" si="3"/>
        <v>1</v>
      </c>
      <c r="R7">
        <f>(F7-Rerata)/SimBaku</f>
        <v>-2.0454545454545454</v>
      </c>
      <c r="S7">
        <f>_xlfn.NORM.S.DIST(R7,FALSE)</f>
        <v>4.9248287577673661E-2</v>
      </c>
      <c r="T7">
        <f>S7/SimBaku</f>
        <v>2.2385585262578938E-4</v>
      </c>
      <c r="U7">
        <f>T7*(E7-C7)</f>
        <v>2.2385585262578937E-2</v>
      </c>
      <c r="V7">
        <f>NORMDIST(R7,0,1,FALSE)</f>
        <v>4.9248287577673661E-2</v>
      </c>
    </row>
    <row r="8" spans="2:22" x14ac:dyDescent="0.3">
      <c r="B8" t="str">
        <f t="shared" si="4"/>
        <v>250-350</v>
      </c>
      <c r="C8">
        <f t="shared" ref="C8:C12" si="10">E7</f>
        <v>250</v>
      </c>
      <c r="D8" s="4" t="s">
        <v>9</v>
      </c>
      <c r="E8" s="3">
        <f t="shared" ref="E8:E12" si="11">C8+100</f>
        <v>350</v>
      </c>
      <c r="F8">
        <f t="shared" si="5"/>
        <v>300</v>
      </c>
      <c r="G8" s="5">
        <v>4</v>
      </c>
      <c r="H8">
        <f t="shared" si="6"/>
        <v>6.0606060606060608E-2</v>
      </c>
      <c r="I8">
        <f t="shared" si="7"/>
        <v>18.181818181818183</v>
      </c>
      <c r="J8">
        <f t="shared" si="8"/>
        <v>360000</v>
      </c>
      <c r="K8">
        <f t="shared" si="0"/>
        <v>490000</v>
      </c>
      <c r="M8">
        <f t="shared" si="1"/>
        <v>5.1822846712166602E-2</v>
      </c>
      <c r="N8" s="5">
        <f t="shared" si="9"/>
        <v>3</v>
      </c>
      <c r="P8">
        <f t="shared" si="2"/>
        <v>5.1155167702411998E-2</v>
      </c>
      <c r="Q8" s="5">
        <f t="shared" si="3"/>
        <v>3</v>
      </c>
    </row>
    <row r="9" spans="2:22" x14ac:dyDescent="0.3">
      <c r="B9" t="str">
        <f t="shared" si="4"/>
        <v>350-450</v>
      </c>
      <c r="C9">
        <f t="shared" si="10"/>
        <v>350</v>
      </c>
      <c r="D9" s="4" t="s">
        <v>9</v>
      </c>
      <c r="E9" s="3">
        <f t="shared" si="11"/>
        <v>450</v>
      </c>
      <c r="F9">
        <f t="shared" si="5"/>
        <v>400</v>
      </c>
      <c r="G9" s="5">
        <v>5</v>
      </c>
      <c r="H9">
        <f t="shared" si="6"/>
        <v>7.575757575757576E-2</v>
      </c>
      <c r="I9">
        <f t="shared" si="7"/>
        <v>30.303030303030305</v>
      </c>
      <c r="J9">
        <f t="shared" si="8"/>
        <v>800000</v>
      </c>
      <c r="K9">
        <f t="shared" si="0"/>
        <v>312500</v>
      </c>
      <c r="M9">
        <f t="shared" si="1"/>
        <v>9.5310049734074712E-2</v>
      </c>
      <c r="N9" s="5">
        <f t="shared" si="9"/>
        <v>6</v>
      </c>
      <c r="P9">
        <f t="shared" si="2"/>
        <v>9.5078059046841898E-2</v>
      </c>
      <c r="Q9" s="5">
        <f t="shared" si="3"/>
        <v>6</v>
      </c>
    </row>
    <row r="10" spans="2:22" x14ac:dyDescent="0.3">
      <c r="B10" t="str">
        <f t="shared" si="4"/>
        <v>450-550</v>
      </c>
      <c r="C10">
        <f t="shared" si="10"/>
        <v>450</v>
      </c>
      <c r="D10" s="4" t="s">
        <v>9</v>
      </c>
      <c r="E10" s="3">
        <f t="shared" si="11"/>
        <v>550</v>
      </c>
      <c r="F10">
        <f t="shared" si="5"/>
        <v>500</v>
      </c>
      <c r="G10" s="5">
        <v>12</v>
      </c>
      <c r="H10">
        <f t="shared" si="6"/>
        <v>0.18181818181818182</v>
      </c>
      <c r="I10">
        <f t="shared" si="7"/>
        <v>90.909090909090907</v>
      </c>
      <c r="J10">
        <f t="shared" si="8"/>
        <v>3000000</v>
      </c>
      <c r="K10">
        <f t="shared" si="0"/>
        <v>270000</v>
      </c>
      <c r="M10">
        <f t="shared" si="1"/>
        <v>0.14306707141992839</v>
      </c>
      <c r="N10" s="5">
        <f t="shared" si="9"/>
        <v>9</v>
      </c>
      <c r="P10">
        <f t="shared" si="2"/>
        <v>0.14372781953486535</v>
      </c>
      <c r="Q10" s="5">
        <f t="shared" si="3"/>
        <v>9</v>
      </c>
    </row>
    <row r="11" spans="2:22" x14ac:dyDescent="0.3">
      <c r="B11" t="str">
        <f t="shared" si="4"/>
        <v>550-650</v>
      </c>
      <c r="C11">
        <f t="shared" si="10"/>
        <v>550</v>
      </c>
      <c r="D11" s="4" t="s">
        <v>9</v>
      </c>
      <c r="E11" s="3">
        <f t="shared" si="11"/>
        <v>650</v>
      </c>
      <c r="F11">
        <f t="shared" si="5"/>
        <v>600</v>
      </c>
      <c r="G11" s="5">
        <v>6</v>
      </c>
      <c r="H11">
        <f t="shared" si="6"/>
        <v>9.0909090909090912E-2</v>
      </c>
      <c r="I11">
        <f t="shared" si="7"/>
        <v>54.545454545454547</v>
      </c>
      <c r="J11">
        <f t="shared" si="8"/>
        <v>2160000</v>
      </c>
      <c r="K11">
        <f t="shared" si="0"/>
        <v>15000</v>
      </c>
      <c r="M11">
        <f t="shared" si="1"/>
        <v>0.17528185813662267</v>
      </c>
      <c r="N11" s="5">
        <f t="shared" si="9"/>
        <v>12</v>
      </c>
      <c r="P11">
        <f t="shared" si="2"/>
        <v>0.17671405877706706</v>
      </c>
      <c r="Q11" s="5">
        <f t="shared" si="3"/>
        <v>12</v>
      </c>
    </row>
    <row r="12" spans="2:22" x14ac:dyDescent="0.3">
      <c r="B12" t="str">
        <f t="shared" si="4"/>
        <v>650-750</v>
      </c>
      <c r="C12">
        <f t="shared" si="10"/>
        <v>650</v>
      </c>
      <c r="D12" s="4" t="s">
        <v>9</v>
      </c>
      <c r="E12" s="3">
        <f t="shared" si="11"/>
        <v>750</v>
      </c>
      <c r="F12">
        <f t="shared" si="5"/>
        <v>700</v>
      </c>
      <c r="G12" s="5">
        <v>14</v>
      </c>
      <c r="H12">
        <f t="shared" si="6"/>
        <v>0.21212121212121213</v>
      </c>
      <c r="I12">
        <f t="shared" si="7"/>
        <v>148.4848484848485</v>
      </c>
      <c r="J12">
        <f t="shared" si="8"/>
        <v>6860000</v>
      </c>
      <c r="K12">
        <f t="shared" si="0"/>
        <v>35000</v>
      </c>
      <c r="M12">
        <f t="shared" si="1"/>
        <v>0.17528185813662267</v>
      </c>
      <c r="N12" s="5">
        <f t="shared" si="9"/>
        <v>12</v>
      </c>
      <c r="P12">
        <f t="shared" si="2"/>
        <v>0.17671405877706706</v>
      </c>
      <c r="Q12" s="5">
        <f t="shared" si="3"/>
        <v>12</v>
      </c>
    </row>
    <row r="13" spans="2:22" x14ac:dyDescent="0.3">
      <c r="B13" t="str">
        <f t="shared" si="4"/>
        <v>750-850</v>
      </c>
      <c r="C13">
        <f>E12</f>
        <v>750</v>
      </c>
      <c r="D13" s="4" t="s">
        <v>9</v>
      </c>
      <c r="E13" s="3">
        <f>C13+100</f>
        <v>850</v>
      </c>
      <c r="F13">
        <f t="shared" si="5"/>
        <v>800</v>
      </c>
      <c r="G13" s="5">
        <v>11</v>
      </c>
      <c r="H13">
        <f t="shared" si="6"/>
        <v>0.16666666666666666</v>
      </c>
      <c r="I13">
        <f t="shared" si="7"/>
        <v>133.33333333333331</v>
      </c>
      <c r="J13">
        <f t="shared" si="8"/>
        <v>7040000</v>
      </c>
      <c r="K13">
        <f t="shared" si="0"/>
        <v>247500</v>
      </c>
      <c r="M13">
        <f t="shared" si="1"/>
        <v>0.14306707141992836</v>
      </c>
      <c r="N13" s="5">
        <f t="shared" si="9"/>
        <v>9</v>
      </c>
      <c r="P13">
        <f t="shared" si="2"/>
        <v>0.14372781953486535</v>
      </c>
      <c r="Q13" s="5">
        <f t="shared" si="3"/>
        <v>9</v>
      </c>
    </row>
    <row r="14" spans="2:22" x14ac:dyDescent="0.3">
      <c r="B14" t="str">
        <f t="shared" si="4"/>
        <v>850-950</v>
      </c>
      <c r="C14">
        <f>E13</f>
        <v>850</v>
      </c>
      <c r="D14" s="4" t="s">
        <v>9</v>
      </c>
      <c r="E14" s="3">
        <f>C14+100</f>
        <v>950</v>
      </c>
      <c r="F14">
        <f t="shared" si="5"/>
        <v>900</v>
      </c>
      <c r="G14" s="5">
        <v>8</v>
      </c>
      <c r="H14">
        <f t="shared" si="6"/>
        <v>0.12121212121212122</v>
      </c>
      <c r="I14">
        <f t="shared" si="7"/>
        <v>109.09090909090909</v>
      </c>
      <c r="J14">
        <f t="shared" si="8"/>
        <v>6480000</v>
      </c>
      <c r="K14">
        <f t="shared" si="0"/>
        <v>500000</v>
      </c>
      <c r="M14">
        <f t="shared" si="1"/>
        <v>9.5310049734074753E-2</v>
      </c>
      <c r="N14" s="5">
        <f t="shared" si="9"/>
        <v>6</v>
      </c>
      <c r="P14">
        <f t="shared" si="2"/>
        <v>9.5078059046841898E-2</v>
      </c>
      <c r="Q14" s="5">
        <f t="shared" si="3"/>
        <v>6</v>
      </c>
    </row>
    <row r="15" spans="2:22" x14ac:dyDescent="0.3">
      <c r="B15" t="str">
        <f t="shared" si="4"/>
        <v>950-1050</v>
      </c>
      <c r="C15">
        <f>E14</f>
        <v>950</v>
      </c>
      <c r="D15" s="4" t="s">
        <v>9</v>
      </c>
      <c r="E15" s="3">
        <f>C15+100</f>
        <v>1050</v>
      </c>
      <c r="F15">
        <f t="shared" si="5"/>
        <v>1000</v>
      </c>
      <c r="G15" s="5">
        <v>2</v>
      </c>
      <c r="H15">
        <f t="shared" si="6"/>
        <v>3.0303030303030304E-2</v>
      </c>
      <c r="I15">
        <f t="shared" si="7"/>
        <v>30.303030303030305</v>
      </c>
      <c r="J15">
        <f t="shared" si="8"/>
        <v>2000000</v>
      </c>
      <c r="K15">
        <f t="shared" si="0"/>
        <v>245000</v>
      </c>
      <c r="M15">
        <f t="shared" si="1"/>
        <v>5.1822846712166637E-2</v>
      </c>
      <c r="N15" s="5">
        <f t="shared" si="9"/>
        <v>3</v>
      </c>
      <c r="P15">
        <f t="shared" si="2"/>
        <v>5.1155167702411998E-2</v>
      </c>
      <c r="Q15" s="5">
        <f t="shared" si="3"/>
        <v>3</v>
      </c>
    </row>
    <row r="16" spans="2:22" x14ac:dyDescent="0.3">
      <c r="B16" t="str">
        <f t="shared" si="4"/>
        <v>1050-1150</v>
      </c>
      <c r="C16">
        <f>E15</f>
        <v>1050</v>
      </c>
      <c r="D16" s="4" t="s">
        <v>9</v>
      </c>
      <c r="E16" s="3">
        <f>C16+100</f>
        <v>1150</v>
      </c>
      <c r="F16">
        <f t="shared" si="5"/>
        <v>1100</v>
      </c>
      <c r="G16" s="5">
        <v>2</v>
      </c>
      <c r="H16">
        <f t="shared" si="6"/>
        <v>3.0303030303030304E-2</v>
      </c>
      <c r="I16">
        <f t="shared" si="7"/>
        <v>33.333333333333336</v>
      </c>
      <c r="J16">
        <f t="shared" si="8"/>
        <v>2420000</v>
      </c>
      <c r="K16">
        <f t="shared" si="0"/>
        <v>405000</v>
      </c>
      <c r="M16">
        <f t="shared" si="1"/>
        <v>2.2996863953326674E-2</v>
      </c>
      <c r="N16" s="5">
        <f t="shared" si="9"/>
        <v>2</v>
      </c>
      <c r="P16">
        <f t="shared" si="2"/>
        <v>2.2385585262578937E-2</v>
      </c>
      <c r="Q16" s="5">
        <f t="shared" si="3"/>
        <v>1</v>
      </c>
    </row>
    <row r="17" spans="3:17" x14ac:dyDescent="0.3">
      <c r="C17" s="8"/>
      <c r="D17" s="8"/>
      <c r="E17" s="8"/>
      <c r="F17" s="8"/>
      <c r="G17" s="9">
        <f>SUM(G6:G16)</f>
        <v>66</v>
      </c>
      <c r="H17" s="6">
        <f>SUM(H6:H16)</f>
        <v>1</v>
      </c>
      <c r="I17" s="6">
        <f>SUM(I6:I16)</f>
        <v>653.030303030303</v>
      </c>
      <c r="J17" s="6">
        <f>SUM(J6:J16)</f>
        <v>31170000</v>
      </c>
      <c r="K17" s="6">
        <f>SUM(K6:K16)</f>
        <v>3025000</v>
      </c>
      <c r="M17" s="6">
        <f>SUM(M6:M16)</f>
        <v>0.98528567831476555</v>
      </c>
      <c r="N17" s="9">
        <f>SUM(N6:N16)</f>
        <v>65</v>
      </c>
      <c r="P17" s="6">
        <f>SUM(P6:P16)</f>
        <v>0.98608878996278881</v>
      </c>
      <c r="Q17" s="9">
        <f>SUM(Q6:Q16)</f>
        <v>63</v>
      </c>
    </row>
    <row r="19" spans="3:17" ht="14.5" x14ac:dyDescent="0.3">
      <c r="G19" s="1" t="s">
        <v>12</v>
      </c>
      <c r="H19">
        <f>ROUND(I17,-1)</f>
        <v>650</v>
      </c>
      <c r="I19" t="s">
        <v>15</v>
      </c>
    </row>
    <row r="20" spans="3:17" ht="14.5" x14ac:dyDescent="0.3">
      <c r="G20" s="1" t="s">
        <v>13</v>
      </c>
      <c r="H20">
        <f>ROUND(SQRT((J17-G17*H19^2)/(G17-1)),-1)</f>
        <v>220</v>
      </c>
      <c r="I20" t="s">
        <v>15</v>
      </c>
      <c r="K20">
        <f>ROUND(SQRT(K17/(G17-1)),-1)</f>
        <v>220</v>
      </c>
    </row>
  </sheetData>
  <mergeCells count="2">
    <mergeCell ref="C5:F5"/>
    <mergeCell ref="C4:J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</vt:lpstr>
      <vt:lpstr>Tabel</vt:lpstr>
      <vt:lpstr>Debit</vt:lpstr>
      <vt:lpstr>Rerata</vt:lpstr>
      <vt:lpstr>SimBaku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Istiarto</cp:lastModifiedBy>
  <dcterms:created xsi:type="dcterms:W3CDTF">2011-10-11T00:08:14Z</dcterms:created>
  <dcterms:modified xsi:type="dcterms:W3CDTF">2018-09-21T01:15:52Z</dcterms:modified>
</cp:coreProperties>
</file>